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0" windowWidth="20730" windowHeight="9195" activeTab="1"/>
  </bookViews>
  <sheets>
    <sheet name="Valoración Riesgos y Controles" sheetId="1" r:id="rId1"/>
    <sheet name="Hoja de resultados" sheetId="2" r:id="rId2"/>
    <sheet name=" RIESGOS Y CONTROLES" sheetId="3" state="hidden" r:id="rId3"/>
    <sheet name="CONTROL" sheetId="4" state="hidden" r:id="rId4"/>
    <sheet name="LISTA" sheetId="5" state="hidden" r:id="rId5"/>
  </sheets>
  <externalReferences>
    <externalReference r:id="rId8"/>
    <externalReference r:id="rId9"/>
    <externalReference r:id="rId10"/>
  </externalReferences>
  <definedNames>
    <definedName name="_Toc15571170" localSheetId="0">'Hoja de resultados'!$J$5</definedName>
    <definedName name="_xlfn._FV" hidden="1">#NAME?</definedName>
    <definedName name="_xlfn.AGGREGATE" hidden="1">#NAME?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'Valoración Riesgos y Controles'!$A$1:$AP$40</definedName>
    <definedName name="CALIFICACION_1">'CONTROL'!$F$16:$F$18</definedName>
    <definedName name="CALIFICACION_2">'CONTROL'!$G$16:$G$18</definedName>
    <definedName name="CALIFICACION_3">'CONTROL'!$H$16:$H$18</definedName>
    <definedName name="Clase">'CONTROL'!$K$8:$K$9</definedName>
    <definedName name="Controles">'CONTROL'!$C$15:$C$17</definedName>
    <definedName name="Documentación">'CONTROL'!$E$2:$E$3</definedName>
    <definedName name="EVIDENCIA">'CONTROL'!$G$3:$G$5</definedName>
    <definedName name="Factores_de_riesgo">'LISTA'!$E$4:$E$23</definedName>
    <definedName name="FOMULA_DE_UNO_Y_CERO">'CONTROL'!#REF!</definedName>
    <definedName name="Fraude">' RIESGOS Y CONTROLES'!#REF!</definedName>
    <definedName name="FRECUENCIA">'CONTROL'!$E$9:$E$10</definedName>
    <definedName name="Gestión_Financiera_y_Contable">'LISTA'!$C$2:$C$8</definedName>
    <definedName name="Gestión_Presupuestal_Contractual_y_del_Gasto">'LISTA'!$C$11:$C$16</definedName>
    <definedName name="HALLAZGO_AUDITORIA_ANTERIOR">'CONTROL'!$Q$19:$Q$20</definedName>
    <definedName name="IMPACTO">' RIESGOS Y CONTROLES'!$A$4:$E$7</definedName>
    <definedName name="Impacto_1">' RIESGOS Y CONTROLES'!$C$5:$C$7</definedName>
    <definedName name="INCORRECCIONES">'CONTROL'!$M$20:$M$22</definedName>
    <definedName name="Inherente">' RIESGOS Y CONTROLES'!#REF!</definedName>
    <definedName name="kk">'[3]CONTROL'!$C$6:$C$8</definedName>
    <definedName name="macroproceso_final">'LISTA'!$A$2:$A$3</definedName>
    <definedName name="NO">'CONTROL'!#REF!</definedName>
    <definedName name="OBJETIVO">'CONTROL'!$B$2:$B$5</definedName>
    <definedName name="Objetivo_apropiado">'CONTROL'!#REF!</definedName>
    <definedName name="PROCESOS">'LISTA'!$C$2:$C$16</definedName>
    <definedName name="Riesgo">'CONTROL'!#REF!</definedName>
    <definedName name="RTA">'[1]LISTA'!$E$2:$E$4</definedName>
    <definedName name="Segregación">'CONTROL'!$G$10:$G$11</definedName>
    <definedName name="Segregación2">'CONTROL'!$K$12:$K$13</definedName>
    <definedName name="SI">'CONTROL'!#REF!</definedName>
    <definedName name="Significativo">' RIESGOS Y CONTROLES'!#REF!</definedName>
    <definedName name="Tipo_1">'CONTROL'!$C$6:$C$8</definedName>
    <definedName name="TIPO_CONTROL">'CONTROL'!#REF!</definedName>
    <definedName name="TIPO_CONTROLES">'CONTROL'!#REF!</definedName>
    <definedName name="Tipoo">' RIESGOS Y CONTROLES'!$G$24:$G$27</definedName>
    <definedName name="unidad_ejecutora">'LISTA'!#REF!</definedName>
  </definedNames>
  <calcPr fullCalcOnLoad="1"/>
</workbook>
</file>

<file path=xl/comments1.xml><?xml version="1.0" encoding="utf-8"?>
<comments xmlns="http://schemas.openxmlformats.org/spreadsheetml/2006/main">
  <authors>
    <author>Blanca Esmeralda Martin Moreno (CGR)</author>
    <author>Joaqu?n Enrique Leal Abril (CGR)</author>
    <author>FRANCISCO</author>
  </authors>
  <commentList>
    <comment ref="O10" authorId="0">
      <text>
        <r>
          <rPr>
            <b/>
            <sz val="9"/>
            <rFont val="Tahoma"/>
            <family val="2"/>
          </rPr>
          <t>Blanca Esmeralda Martin Moreno (CGR):</t>
        </r>
        <r>
          <rPr>
            <sz val="9"/>
            <rFont val="Tahoma"/>
            <family val="2"/>
          </rPr>
          <t xml:space="preserve">
Automático de acuerdo con el cuadro que se llama calificación final de riesgo inherente</t>
        </r>
      </text>
    </comment>
    <comment ref="J10" authorId="0">
      <text>
        <r>
          <rPr>
            <b/>
            <sz val="9"/>
            <rFont val="Tahoma"/>
            <family val="2"/>
          </rPr>
          <t xml:space="preserve">Debe ser automática con base en el cuadro que se llama calificación inicial de riesgo ihnerente
</t>
        </r>
      </text>
    </comment>
    <comment ref="AD10" authorId="0">
      <text>
        <r>
          <rPr>
            <b/>
            <sz val="9"/>
            <rFont val="Tahoma"/>
            <family val="2"/>
          </rPr>
          <t>Blanca Esmeralda Martin Moreno (CGR):</t>
        </r>
        <r>
          <rPr>
            <sz val="9"/>
            <rFont val="Tahoma"/>
            <family val="2"/>
          </rPr>
          <t xml:space="preserve">
Debe ser automática de acuerdo con la tabla que se llama: Factores para evaluar el diseño del control</t>
        </r>
      </text>
    </comment>
    <comment ref="D9" authorId="0">
      <text>
        <r>
          <rPr>
            <b/>
            <sz val="9"/>
            <rFont val="Tahoma"/>
            <family val="2"/>
          </rPr>
          <t>Escriba consecutivo iniciando en 1</t>
        </r>
      </text>
    </comment>
    <comment ref="L10" authorId="1">
      <text>
        <r>
          <rPr>
            <b/>
            <sz val="9"/>
            <rFont val="Tahoma"/>
            <family val="2"/>
          </rPr>
          <t>Siempre debe indicar si existe Riesgo de Fraude  de la siguiente manera  SI  O NO  y seleccionar la naturaleza del riesgo y las condiciones que propician el riesgo de fraude.</t>
        </r>
      </text>
    </comment>
    <comment ref="A248" authorId="1">
      <text>
        <r>
          <rPr>
            <b/>
            <sz val="9"/>
            <rFont val="Tahoma"/>
            <family val="2"/>
          </rPr>
          <t>Siempre debe indicar si existe Riesgo de Fraude o Riesgo Significativo de la siguiente manera  SI  y NO , NO y SI , NO y NO. Nunca con SI y SI porque le genera error en Riesgo Combinado</t>
        </r>
        <r>
          <rPr>
            <sz val="9"/>
            <rFont val="Tahoma"/>
            <family val="2"/>
          </rPr>
          <t xml:space="preserve">
</t>
        </r>
      </text>
    </comment>
    <comment ref="F10" authorId="2">
      <text>
        <r>
          <rPr>
            <sz val="10"/>
            <rFont val="Tahoma"/>
            <family val="2"/>
          </rPr>
          <t>Pasar del Papel de Trabajo PT 07-AF Prueba de Recorrido
(Escriba el posible efecto de la materialización que el auditor afectación a la entidad auditada)</t>
        </r>
      </text>
    </comment>
    <comment ref="AG9" authorId="2">
      <text>
        <r>
          <rPr>
            <sz val="9"/>
            <rFont val="Tahoma"/>
            <family val="2"/>
          </rPr>
          <t>En la etapa de planeación se diligencia hasta el resultado de riesgo combinado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Joaqu?n Enrique Leal Abril (CGR)</author>
  </authors>
  <commentList>
    <comment ref="E29" authorId="0">
      <text>
        <r>
          <rPr>
            <b/>
            <sz val="9"/>
            <rFont val="Tahoma"/>
            <family val="2"/>
          </rPr>
          <t>Siempre debe indicar si existe Riesgo de Fraude o Riesgo Significativo de la siguiente manera  SI  y NO , NO y SI , NO y NO. Nunca con SI y SI porque le genera error en Riesgo Combinado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<sst xmlns="http://schemas.openxmlformats.org/spreadsheetml/2006/main" count="436" uniqueCount="258">
  <si>
    <t>Proceso</t>
  </si>
  <si>
    <t>Impacto</t>
  </si>
  <si>
    <t>Probabilidad</t>
  </si>
  <si>
    <t>Alto</t>
  </si>
  <si>
    <t>Medio</t>
  </si>
  <si>
    <t>Bajo</t>
  </si>
  <si>
    <t>Adecuado</t>
  </si>
  <si>
    <t>Inadecuado</t>
  </si>
  <si>
    <t>SI</t>
  </si>
  <si>
    <t>NO</t>
  </si>
  <si>
    <t>Inexistente</t>
  </si>
  <si>
    <t>Macroproceso</t>
  </si>
  <si>
    <t>Macroprocesos</t>
  </si>
  <si>
    <t>Factores de riesgo</t>
  </si>
  <si>
    <t>ALTO</t>
  </si>
  <si>
    <t>MEDIO</t>
  </si>
  <si>
    <t>BAJO</t>
  </si>
  <si>
    <t>Calificación riesgo inherente</t>
  </si>
  <si>
    <t>Frecuencia</t>
  </si>
  <si>
    <t>Documentación</t>
  </si>
  <si>
    <t>Parcial</t>
  </si>
  <si>
    <t>Efectivo</t>
  </si>
  <si>
    <t>Inefectivo</t>
  </si>
  <si>
    <t>Si</t>
  </si>
  <si>
    <t>No</t>
  </si>
  <si>
    <t>CALIFICACION INICIAL RIESGO INHERENTE</t>
  </si>
  <si>
    <t>PROBABILIDAD</t>
  </si>
  <si>
    <t>IMPACTO</t>
  </si>
  <si>
    <t xml:space="preserve">RESULTADO </t>
  </si>
  <si>
    <t>IGUAL O MAYOR A 6</t>
  </si>
  <si>
    <t>MENOR DE 6 MAYOR O IGUAL A 3</t>
  </si>
  <si>
    <t>MENOR DE 3</t>
  </si>
  <si>
    <t>CALIFICACION FINAL RIESGO INHERENTE</t>
  </si>
  <si>
    <t>Cuando la calificación sea 1.</t>
  </si>
  <si>
    <t>CALIFICACION DEL RIESGO COMBINADO</t>
  </si>
  <si>
    <t>3  ALTO</t>
  </si>
  <si>
    <t>2  MEDIO</t>
  </si>
  <si>
    <t>1  BAJO</t>
  </si>
  <si>
    <t>BAJO 1</t>
  </si>
  <si>
    <t>MEDIO  2</t>
  </si>
  <si>
    <t>ALTO  3</t>
  </si>
  <si>
    <t xml:space="preserve">TIPO </t>
  </si>
  <si>
    <t xml:space="preserve">FRECUENCIA </t>
  </si>
  <si>
    <t xml:space="preserve">OBJETIVO </t>
  </si>
  <si>
    <t xml:space="preserve">CLASE </t>
  </si>
  <si>
    <t xml:space="preserve">CONTROLES </t>
  </si>
  <si>
    <t>CALIFICACION 1</t>
  </si>
  <si>
    <t>CALIFICACION 2</t>
  </si>
  <si>
    <t>CALIFICACION 3</t>
  </si>
  <si>
    <t>Gestión de Cartera</t>
  </si>
  <si>
    <t>Administración de Inversiones</t>
  </si>
  <si>
    <t>Administración de Inventarios</t>
  </si>
  <si>
    <t xml:space="preserve">Administración de Bienes </t>
  </si>
  <si>
    <t xml:space="preserve">Gestión de Deuda Pública y Obligaciones por pagar </t>
  </si>
  <si>
    <t xml:space="preserve">Gestión de Costos y Gastos </t>
  </si>
  <si>
    <t xml:space="preserve">Otros procesos Significativos </t>
  </si>
  <si>
    <t>Gestión Presupuestal, Contractual y del Gasto</t>
  </si>
  <si>
    <t xml:space="preserve">Planeacion y Programación Presupuestal </t>
  </si>
  <si>
    <t>Ejecución  presupuestal</t>
  </si>
  <si>
    <t xml:space="preserve">Constitución y Ejecución de las Reservas Presupuestales y Cuentas por Pagar </t>
  </si>
  <si>
    <t xml:space="preserve">Gestión Financiera y Contable  -   </t>
  </si>
  <si>
    <t>Segregación2</t>
  </si>
  <si>
    <t>EVIDENCIA</t>
  </si>
  <si>
    <t>HALLAZGO_AUDITORIA_ANTERIOR</t>
  </si>
  <si>
    <t>RIESGO INHERENTE</t>
  </si>
  <si>
    <t>Control  apropiado (30%)</t>
  </si>
  <si>
    <t>Tipo (25%)</t>
  </si>
  <si>
    <t>Segregación (25%)</t>
  </si>
  <si>
    <t>Frecuencia (10%)</t>
  </si>
  <si>
    <t>Documentación (5%)</t>
  </si>
  <si>
    <t>Clase (5%)</t>
  </si>
  <si>
    <t>CRÍTICO</t>
  </si>
  <si>
    <t>Crítico</t>
  </si>
  <si>
    <t>Existe evidencia de su uso (20%)</t>
  </si>
  <si>
    <t>PROCESOS</t>
  </si>
  <si>
    <t>Gestión de Recaudo</t>
  </si>
  <si>
    <t xml:space="preserve"> Riesgo Identificado</t>
  </si>
  <si>
    <t>Periodo auditado:</t>
  </si>
  <si>
    <t>Registros que no reflejan la realidad o que no corresponden a la entidad</t>
  </si>
  <si>
    <t>Omisión en el registro de transacciones o hechos ocurridos en la entidad</t>
  </si>
  <si>
    <t>Cantidades, datos o transacciones erroneas o inexactas</t>
  </si>
  <si>
    <t>Registros que no corresponden al periodo.</t>
  </si>
  <si>
    <t>Inadecuada clasificación de operaciones.</t>
  </si>
  <si>
    <t>Sobrestimación del saldo de derechos y obligaciones.</t>
  </si>
  <si>
    <t>Inexistencia de control sobre derechos y obligaciones presentados en el saldo.</t>
  </si>
  <si>
    <t>Subestimación del saldo de derechos y obligaciones.</t>
  </si>
  <si>
    <t>Inadecuada valoración reflejada en los saldos.</t>
  </si>
  <si>
    <t>Revelación inadecuada de la realidad económica.</t>
  </si>
  <si>
    <t>Revelación incompleta de información financiera o presupuestal.</t>
  </si>
  <si>
    <t>Falta de claridad en la información revelada.</t>
  </si>
  <si>
    <t>Cantidades reveladas inadecuadas por su valoración o cálculo.</t>
  </si>
  <si>
    <t>Otro</t>
  </si>
  <si>
    <t>En la auditoría anterior se identificó la misma incorrección (20%)</t>
  </si>
  <si>
    <t>Descripción del control</t>
  </si>
  <si>
    <t>OBSERVACIONES DEL 
EQUIPO AUDITOR:</t>
  </si>
  <si>
    <t>OBSERVACIONES
 DEL SUPERVISOR:</t>
  </si>
  <si>
    <t>#
Riesgo</t>
  </si>
  <si>
    <t>Cuando la calificación menor o igual a 3</t>
  </si>
  <si>
    <t>RIESGO INHERENTE INICIAL</t>
  </si>
  <si>
    <t>Tipo de riesgo de fraude</t>
  </si>
  <si>
    <t>Corrupción</t>
  </si>
  <si>
    <t>Uso indebido a activos</t>
  </si>
  <si>
    <t>Manipulación de estados financieros o presupuestales</t>
  </si>
  <si>
    <t>Oportunidad</t>
  </si>
  <si>
    <t>Incentivos o presión</t>
  </si>
  <si>
    <t>Racionalización</t>
  </si>
  <si>
    <t>RIESGO INHERENTE
FINAL</t>
  </si>
  <si>
    <t>Cumple</t>
  </si>
  <si>
    <t>Cumple parcial</t>
  </si>
  <si>
    <t>No cumple</t>
  </si>
  <si>
    <t>Valoracion CI</t>
  </si>
  <si>
    <t>Condiciones que propician el fraude</t>
  </si>
  <si>
    <t>Manual</t>
  </si>
  <si>
    <t>Automatico</t>
  </si>
  <si>
    <t>Semiautomatico</t>
  </si>
  <si>
    <t>Documentado</t>
  </si>
  <si>
    <t>No documentado</t>
  </si>
  <si>
    <t>Razonable</t>
  </si>
  <si>
    <t>No razonable</t>
  </si>
  <si>
    <t>Existe</t>
  </si>
  <si>
    <t>No existe</t>
  </si>
  <si>
    <t>Preventivo</t>
  </si>
  <si>
    <t>Correctivo</t>
  </si>
  <si>
    <r>
      <t xml:space="preserve">Condiciones que propician riesgo de </t>
    </r>
    <r>
      <rPr>
        <b/>
        <sz val="10"/>
        <color indexed="8"/>
        <rFont val="Arial"/>
        <family val="2"/>
      </rPr>
      <t>fraude</t>
    </r>
  </si>
  <si>
    <t xml:space="preserve"> </t>
  </si>
  <si>
    <t>Gestión de adquisición, recepción y uso de bienes y servicios</t>
  </si>
  <si>
    <t>Presentación y Revelación de Estados Financieros</t>
  </si>
  <si>
    <t>Leyes y Regulación Relacionada</t>
  </si>
  <si>
    <t>Desarticulación entre planes institucionales y planes de desarrollo y sectoriales.</t>
  </si>
  <si>
    <t>Inadecuada programación y ejecución del ingreso y del gasto.</t>
  </si>
  <si>
    <t>RIESGO INHERENTE FINAL</t>
  </si>
  <si>
    <t>CRITICO</t>
  </si>
  <si>
    <t>RESULTADOS DISEÑO DE CONTROL</t>
  </si>
  <si>
    <t>FRAUDE</t>
  </si>
  <si>
    <t>SIN HALLAZGOS</t>
  </si>
  <si>
    <t>INCORRECCIONES</t>
  </si>
  <si>
    <t>HALLAZGOS SIN INCIDENCIA FISCAL</t>
  </si>
  <si>
    <t>HALLAZGOS CON INCIDENCIA FISCAL</t>
  </si>
  <si>
    <t>Existen incorrecciones  (60%)</t>
  </si>
  <si>
    <t>Gestión Proyectos</t>
  </si>
  <si>
    <t>Inadecuada ejecución del Ingreso y del Gasto</t>
  </si>
  <si>
    <t>Recepción de Bienes o servicios con especificaciones diferentes a lo requerido</t>
  </si>
  <si>
    <t>Destinación diferente del recurso de endeudamiento</t>
  </si>
  <si>
    <t>Afirmación (Factores de Riesgo)</t>
  </si>
  <si>
    <t xml:space="preserve">Todas las posibilidades </t>
  </si>
  <si>
    <t>Riesgo Inherente Inicial</t>
  </si>
  <si>
    <t>Puntaje Calificación Final Riesgo Inherente</t>
  </si>
  <si>
    <t>Total General</t>
  </si>
  <si>
    <t>MACROPROCESO</t>
  </si>
  <si>
    <t>Puntaje Ponderado Diseño de Control</t>
  </si>
  <si>
    <t>CALIFICACIÓN FRAUDE</t>
  </si>
  <si>
    <t>Cuando la calificación sea 3 y no hay riesgo de fraude</t>
  </si>
  <si>
    <t>Cuando la calificación sea 2 y no hay riesgo de fraude</t>
  </si>
  <si>
    <t>Cuando la calificación sea 4, 5 o 6 y existe riesgo de fraude</t>
  </si>
  <si>
    <t>Cuando existe Riesgo de Fraude</t>
  </si>
  <si>
    <t>ADECUADO</t>
  </si>
  <si>
    <t>PARCIAL</t>
  </si>
  <si>
    <t>INADECUADO</t>
  </si>
  <si>
    <t>INEXISTENTE</t>
  </si>
  <si>
    <t>AUTOMATICO</t>
  </si>
  <si>
    <t>MANUAL</t>
  </si>
  <si>
    <t>RAZONABLE</t>
  </si>
  <si>
    <t>NO RAZONABLE</t>
  </si>
  <si>
    <t>EXISTE</t>
  </si>
  <si>
    <t>NO EXISTE</t>
  </si>
  <si>
    <t>DOCUMENTADO</t>
  </si>
  <si>
    <t>NO DOCUMENTADO</t>
  </si>
  <si>
    <t>PREVENTIVO</t>
  </si>
  <si>
    <t>CORRECTIVO</t>
  </si>
  <si>
    <t>OPCIONES POR CITERIO</t>
  </si>
  <si>
    <t>Cuando no existen controles</t>
  </si>
  <si>
    <t>PARCIALMENTE ADECUADO</t>
  </si>
  <si>
    <t>Cuando la calificación sea hasta 1</t>
  </si>
  <si>
    <t>Cuando la calificación sea mayor que 1 y menor o igual que 2</t>
  </si>
  <si>
    <t>Cuando la calificación mayor que 2</t>
  </si>
  <si>
    <t>CON DEFICIENCIAS</t>
  </si>
  <si>
    <t>Cuando la calificación sea mayor que 6</t>
  </si>
  <si>
    <t>Cuando la calificación sea igual o mayor de 3,1 y menor o igual que 6</t>
  </si>
  <si>
    <r>
      <t xml:space="preserve">VALORACIÓN DISEÑO DE CONTROL - EFICIENCIA
</t>
    </r>
    <r>
      <rPr>
        <b/>
        <sz val="16"/>
        <color indexed="8"/>
        <rFont val="Arial"/>
        <family val="2"/>
      </rPr>
      <t xml:space="preserve">(25%) </t>
    </r>
  </si>
  <si>
    <t>EFICIENTE</t>
  </si>
  <si>
    <t>INEFICIENTE</t>
  </si>
  <si>
    <t>INEFICAZ</t>
  </si>
  <si>
    <t>EFICAZ</t>
  </si>
  <si>
    <t>EFECTIVO</t>
  </si>
  <si>
    <t>INEFECTIVO</t>
  </si>
  <si>
    <t>RANGO DE CALIFICACIÓN</t>
  </si>
  <si>
    <t>CALIFICACIÓN %</t>
  </si>
  <si>
    <t>CONCEPTO</t>
  </si>
  <si>
    <t>&gt;=0 y &lt;=1</t>
  </si>
  <si>
    <t>&gt;1 y &lt;=1,5</t>
  </si>
  <si>
    <t>&gt;1,5 y &lt;=2</t>
  </si>
  <si>
    <t>&gt;2 y &lt;=2,5</t>
  </si>
  <si>
    <t>&gt;2,5 y &lt;3</t>
  </si>
  <si>
    <t>&gt;=3</t>
  </si>
  <si>
    <t>BASE 100%</t>
  </si>
  <si>
    <t>CALIFICACIONES POSIBLES DISEÑO DE CONTROLES - EFICIENCIA</t>
  </si>
  <si>
    <t>CALIFICACIONES POSIBLES EFICACIA DE LOS CONTROLES</t>
  </si>
  <si>
    <t>CALIFICACIONES POSIBLES SOBRE LA CALIDAD Y EFECTIVIDAD DEL CONTROL INTERNO FINANCIERO Y DE GESTIÓN (100%)</t>
  </si>
  <si>
    <r>
      <t>TOTAL CALIDAD Y EFECTIVIDAD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CONTROL INTERNO FINANCIERO Y DE GESTIÓN</t>
    </r>
  </si>
  <si>
    <t>SEMIAUTOMATICO</t>
  </si>
  <si>
    <t>Existen incorrecciones  
(60%)</t>
  </si>
  <si>
    <t>Existe evidencia de su uso 
(20%)</t>
  </si>
  <si>
    <t>RESULTADO DE LA EFECTIVIDAD DE LOS CONTROLES</t>
  </si>
  <si>
    <t xml:space="preserve">EVALUACIÓN DEL DISEÑO DEL CONTROL (25%) </t>
  </si>
  <si>
    <t>EVALUACIÓN DE LA EFECTIVIDAD DE LOS CONTROLES (75%)</t>
  </si>
  <si>
    <r>
      <t xml:space="preserve">VALORACIÓN DE EFECTIVIDAD DE LOS CONTROLES
</t>
    </r>
    <r>
      <rPr>
        <b/>
        <sz val="16"/>
        <color indexed="8"/>
        <rFont val="Arial"/>
        <family val="2"/>
      </rPr>
      <t xml:space="preserve"> (75%)</t>
    </r>
  </si>
  <si>
    <t>Riesgo Fraude</t>
  </si>
  <si>
    <t>En la auditoría anterior se identificó la misma incorrección 
(20%)</t>
  </si>
  <si>
    <t>GESTIÓN FINANCIERA</t>
  </si>
  <si>
    <t>GESTIÓN PRESUPUESTAL</t>
  </si>
  <si>
    <t>Referenciación: PT 06-AF</t>
  </si>
  <si>
    <t>RESULTADO  DISEÑO DE CONTROL</t>
  </si>
  <si>
    <t>RIESGO COMBINADO (Riesgo inherente*Diseño del control)</t>
  </si>
  <si>
    <r>
      <rPr>
        <b/>
        <sz val="10"/>
        <color indexed="8"/>
        <rFont val="Arial"/>
        <family val="2"/>
      </rPr>
      <t>Naturaleza riesgo de fraude</t>
    </r>
  </si>
  <si>
    <t>Riesgo 
fraude</t>
  </si>
  <si>
    <t>FASE DE PLANEACIÓN</t>
  </si>
  <si>
    <t>FASE DE EJECUCIÓN</t>
  </si>
  <si>
    <t>N/A</t>
  </si>
  <si>
    <t xml:space="preserve"> De 1.0 a 1.5</t>
  </si>
  <si>
    <t>De &gt; 1.5 a 2.0</t>
  </si>
  <si>
    <t xml:space="preserve">Con deficiencias </t>
  </si>
  <si>
    <t xml:space="preserve"> De &gt; 2.0 a 3.0</t>
  </si>
  <si>
    <r>
      <t xml:space="preserve">CALIFICACION SOBRE LA CALIDAD Y </t>
    </r>
    <r>
      <rPr>
        <b/>
        <sz val="10"/>
        <rFont val="Arial"/>
        <family val="2"/>
      </rPr>
      <t>EFICIENCIA</t>
    </r>
    <r>
      <rPr>
        <b/>
        <sz val="10"/>
        <color indexed="8"/>
        <rFont val="Arial"/>
        <family val="2"/>
      </rPr>
      <t xml:space="preserve"> DEL CONTROL FISCAL INTERNO  INTERNO</t>
    </r>
  </si>
  <si>
    <t>RIESGO COMBINADO                        (Riesgo inherente*Diseño del control)</t>
  </si>
  <si>
    <t>Rangos de ponderación CFI</t>
  </si>
  <si>
    <t xml:space="preserve">Diseño de controles </t>
  </si>
  <si>
    <t xml:space="preserve">Efectividad de controles </t>
  </si>
  <si>
    <t>Riesgo combinado</t>
  </si>
  <si>
    <t>Resultado del CFI</t>
  </si>
  <si>
    <t>Posibles efectos en caso de materialización</t>
  </si>
  <si>
    <t>Impacto Alto</t>
  </si>
  <si>
    <t>Impacto Medio</t>
  </si>
  <si>
    <t>Impacto Bajo</t>
  </si>
  <si>
    <t>Entidad auditada:</t>
  </si>
  <si>
    <t>Vigencia PVCFT</t>
  </si>
  <si>
    <t>Fecha de revisión</t>
  </si>
  <si>
    <t>Equipo Auditor:</t>
  </si>
  <si>
    <t xml:space="preserve">Supervisor: </t>
  </si>
  <si>
    <t>TABLA DE RESULTADOS</t>
  </si>
  <si>
    <t>Arqueos de caja</t>
  </si>
  <si>
    <t>Revisión por parte del ordenador del gasto</t>
  </si>
  <si>
    <t>Tarifas no corresponden al servicio prestado</t>
  </si>
  <si>
    <t>xxxxxxxx</t>
  </si>
  <si>
    <t>El saldo efectivo en cuentas corrientes y de ahorros es representativo</t>
  </si>
  <si>
    <t xml:space="preserve">No utilizacion  del efectivo en  el gasto social de vivienda y subsidios y desviación de recursos </t>
  </si>
  <si>
    <t>Diminució en la asignación de los recursos destinados parte del municipio para la inversion social en vivienda - posibles fraudes</t>
  </si>
  <si>
    <t>No contar con  predios adquiridos y legalizados para la construcción de los proyectos habitaciones vivienda  VIS o VIP</t>
  </si>
  <si>
    <t xml:space="preserve">Falta de  opotunidad en la gestión de los recursos  </t>
  </si>
  <si>
    <t xml:space="preserve"> No  cumplir las metas de asignacion de  subsidios de vivienda  y arrendamiento, </t>
  </si>
  <si>
    <t>Deficiencia en el cálculo del valor real de la cartera</t>
  </si>
  <si>
    <t xml:space="preserve">No se cuenta con elementos suficientes que permitan  efectuar las pruebas de calculo de la cartera </t>
  </si>
  <si>
    <t xml:space="preserve">No se  garantiza  una adeacuada estimacion  de la cartera </t>
  </si>
  <si>
    <t xml:space="preserve">No dar aplicación a la politica contable en la totalidad de la cartera </t>
  </si>
  <si>
    <t>Inadecuada aplicación de la politica contable</t>
  </si>
  <si>
    <t>Prescripción de cartera conllevando a perdida de recursos</t>
  </si>
  <si>
    <t>CONTRALORIA TERITORIAL___________________
AUDITORÍA FINANCIERA  Y DE GESTIÓN - VersIÓN 2.1</t>
  </si>
  <si>
    <t xml:space="preserve">CONTRALORIA MUNICIPAL DE NEIVA </t>
  </si>
  <si>
    <t>Papel de Trabajo  FI-PT -06-AF Matriz de Riesgos y Controles Auditoría Financiera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</si>
</sst>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0.000"/>
    <numFmt numFmtId="185" formatCode="0.0"/>
    <numFmt numFmtId="186" formatCode="#,##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40A]dddd\,\ d\ &quot;de&quot;\ mmmm\ &quot;de&quot;\ yyyy"/>
    <numFmt numFmtId="192" formatCode="[$-240A]h:mm:ss\ AM/PM"/>
    <numFmt numFmtId="193" formatCode="0.00000"/>
    <numFmt numFmtId="194" formatCode="0.000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Arial"/>
      <family val="2"/>
    </font>
    <font>
      <sz val="10"/>
      <color indexed="8"/>
      <name val="Arial"/>
      <family val="2"/>
    </font>
    <font>
      <sz val="9"/>
      <color indexed="1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50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 Black"/>
      <family val="2"/>
    </font>
    <font>
      <b/>
      <sz val="10"/>
      <name val="Calibri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Calibri"/>
      <family val="2"/>
    </font>
    <font>
      <b/>
      <sz val="10"/>
      <color indexed="23"/>
      <name val="Arial"/>
      <family val="2"/>
    </font>
    <font>
      <sz val="12"/>
      <color indexed="10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/>
      <name val="Arial"/>
      <family val="2"/>
    </font>
    <font>
      <sz val="10"/>
      <color theme="1"/>
      <name val="Arial"/>
      <family val="2"/>
    </font>
    <font>
      <sz val="9"/>
      <color rgb="FFFFFF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212121"/>
      <name val="Arial"/>
      <family val="2"/>
    </font>
    <font>
      <b/>
      <sz val="9"/>
      <color theme="0"/>
      <name val="Arial"/>
      <family val="2"/>
    </font>
    <font>
      <i/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 Black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0" tint="-0.4999699890613556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20"/>
      <color theme="1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medium"/>
      <top style="thin">
        <color theme="7"/>
      </top>
      <bottom style="thin">
        <color theme="7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>
        <color theme="7"/>
      </left>
      <right style="thin">
        <color theme="7"/>
      </right>
      <top/>
      <bottom style="thin">
        <color theme="7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>
        <color indexed="63"/>
      </top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/>
      <right/>
      <top style="thin">
        <color theme="7"/>
      </top>
      <bottom style="thin">
        <color theme="7"/>
      </bottom>
    </border>
    <border>
      <left style="medium"/>
      <right style="thin">
        <color theme="7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2" fillId="21" borderId="6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76" fillId="0" borderId="8" applyNumberFormat="0" applyFill="0" applyAlignment="0" applyProtection="0"/>
    <xf numFmtId="0" fontId="87" fillId="0" borderId="9" applyNumberFormat="0" applyFill="0" applyAlignment="0" applyProtection="0"/>
  </cellStyleXfs>
  <cellXfs count="36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8" fillId="34" borderId="12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9" fillId="35" borderId="10" xfId="0" applyFont="1" applyFill="1" applyBorder="1" applyAlignment="1">
      <alignment vertical="center"/>
    </xf>
    <xf numFmtId="0" fontId="89" fillId="35" borderId="10" xfId="0" applyFont="1" applyFill="1" applyBorder="1" applyAlignment="1">
      <alignment horizontal="center" vertical="center"/>
    </xf>
    <xf numFmtId="0" fontId="90" fillId="36" borderId="13" xfId="0" applyFont="1" applyFill="1" applyBorder="1" applyAlignment="1">
      <alignment horizontal="left" vertical="center" wrapText="1"/>
    </xf>
    <xf numFmtId="0" fontId="90" fillId="36" borderId="14" xfId="0" applyFont="1" applyFill="1" applyBorder="1" applyAlignment="1">
      <alignment horizontal="left" vertical="center" wrapText="1"/>
    </xf>
    <xf numFmtId="0" fontId="89" fillId="19" borderId="10" xfId="0" applyFont="1" applyFill="1" applyBorder="1" applyAlignment="1">
      <alignment vertical="center"/>
    </xf>
    <xf numFmtId="0" fontId="91" fillId="19" borderId="10" xfId="0" applyFont="1" applyFill="1" applyBorder="1" applyAlignment="1">
      <alignment vertical="center"/>
    </xf>
    <xf numFmtId="0" fontId="89" fillId="3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left" vertical="center"/>
    </xf>
    <xf numFmtId="0" fontId="3" fillId="37" borderId="16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91" fillId="0" borderId="0" xfId="0" applyFont="1" applyFill="1" applyBorder="1" applyAlignment="1" applyProtection="1">
      <alignment horizontal="center" vertical="center"/>
      <protection hidden="1"/>
    </xf>
    <xf numFmtId="0" fontId="91" fillId="0" borderId="0" xfId="0" applyFont="1" applyFill="1" applyAlignment="1" applyProtection="1">
      <alignment horizontal="center" vertical="center"/>
      <protection hidden="1"/>
    </xf>
    <xf numFmtId="0" fontId="91" fillId="0" borderId="0" xfId="0" applyFont="1" applyBorder="1" applyAlignment="1" applyProtection="1">
      <alignment horizontal="center" vertical="center" wrapText="1"/>
      <protection hidden="1"/>
    </xf>
    <xf numFmtId="0" fontId="91" fillId="0" borderId="0" xfId="0" applyFont="1" applyAlignment="1" applyProtection="1">
      <alignment horizontal="center" vertical="center" wrapText="1"/>
      <protection hidden="1"/>
    </xf>
    <xf numFmtId="0" fontId="91" fillId="0" borderId="0" xfId="0" applyFont="1" applyBorder="1" applyAlignment="1" applyProtection="1">
      <alignment horizontal="center" vertical="center"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0" fontId="92" fillId="0" borderId="0" xfId="0" applyFont="1" applyAlignment="1" applyProtection="1">
      <alignment horizontal="right" vertical="center"/>
      <protection hidden="1"/>
    </xf>
    <xf numFmtId="0" fontId="93" fillId="0" borderId="10" xfId="0" applyFont="1" applyFill="1" applyBorder="1" applyAlignment="1" applyProtection="1">
      <alignment horizontal="center" vertical="center" wrapText="1"/>
      <protection locked="0"/>
    </xf>
    <xf numFmtId="0" fontId="93" fillId="0" borderId="18" xfId="0" applyFont="1" applyFill="1" applyBorder="1" applyAlignment="1" applyProtection="1">
      <alignment horizontal="center" vertical="center" wrapText="1"/>
      <protection locked="0"/>
    </xf>
    <xf numFmtId="0" fontId="94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9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93" fillId="19" borderId="10" xfId="0" applyFont="1" applyFill="1" applyBorder="1" applyAlignment="1" applyProtection="1">
      <alignment horizontal="center" vertical="center" wrapText="1"/>
      <protection hidden="1"/>
    </xf>
    <xf numFmtId="0" fontId="3" fillId="38" borderId="18" xfId="0" applyFont="1" applyFill="1" applyBorder="1" applyAlignment="1" applyProtection="1">
      <alignment horizontal="center" vertical="center" wrapText="1"/>
      <protection hidden="1"/>
    </xf>
    <xf numFmtId="0" fontId="93" fillId="0" borderId="10" xfId="0" applyFont="1" applyFill="1" applyBorder="1" applyAlignment="1" applyProtection="1">
      <alignment horizontal="center" vertical="center" wrapText="1"/>
      <protection hidden="1"/>
    </xf>
    <xf numFmtId="0" fontId="93" fillId="33" borderId="18" xfId="0" applyFont="1" applyFill="1" applyBorder="1" applyAlignment="1" applyProtection="1">
      <alignment horizontal="center" vertical="center" wrapText="1"/>
      <protection hidden="1"/>
    </xf>
    <xf numFmtId="1" fontId="95" fillId="38" borderId="18" xfId="0" applyNumberFormat="1" applyFont="1" applyFill="1" applyBorder="1" applyAlignment="1" applyProtection="1">
      <alignment horizontal="center" vertical="center" wrapText="1"/>
      <protection hidden="1"/>
    </xf>
    <xf numFmtId="185" fontId="96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93" fillId="0" borderId="18" xfId="0" applyFont="1" applyFill="1" applyBorder="1" applyAlignment="1" applyProtection="1">
      <alignment horizontal="center" vertical="center" wrapText="1"/>
      <protection hidden="1" locked="0"/>
    </xf>
    <xf numFmtId="0" fontId="93" fillId="0" borderId="18" xfId="0" applyFont="1" applyFill="1" applyBorder="1" applyAlignment="1" applyProtection="1">
      <alignment horizontal="center" vertical="center" wrapText="1"/>
      <protection hidden="1"/>
    </xf>
    <xf numFmtId="0" fontId="93" fillId="0" borderId="10" xfId="0" applyFont="1" applyFill="1" applyBorder="1" applyAlignment="1" applyProtection="1">
      <alignment horizontal="center" vertical="center" wrapText="1"/>
      <protection hidden="1" locked="0"/>
    </xf>
    <xf numFmtId="0" fontId="93" fillId="0" borderId="10" xfId="0" applyFont="1" applyFill="1" applyBorder="1" applyAlignment="1" applyProtection="1">
      <alignment horizontal="center" vertical="center"/>
      <protection locked="0"/>
    </xf>
    <xf numFmtId="0" fontId="92" fillId="38" borderId="0" xfId="0" applyFont="1" applyFill="1" applyBorder="1" applyAlignment="1" applyProtection="1">
      <alignment vertical="center"/>
      <protection hidden="1"/>
    </xf>
    <xf numFmtId="0" fontId="97" fillId="38" borderId="0" xfId="0" applyFont="1" applyFill="1" applyBorder="1" applyAlignment="1" applyProtection="1">
      <alignment vertical="center" wrapText="1"/>
      <protection hidden="1"/>
    </xf>
    <xf numFmtId="0" fontId="9" fillId="38" borderId="16" xfId="0" applyFont="1" applyFill="1" applyBorder="1" applyAlignment="1" applyProtection="1">
      <alignment horizontal="left" vertical="center"/>
      <protection hidden="1"/>
    </xf>
    <xf numFmtId="0" fontId="9" fillId="38" borderId="0" xfId="0" applyFont="1" applyFill="1" applyBorder="1" applyAlignment="1" applyProtection="1">
      <alignment horizontal="left" vertical="center"/>
      <protection hidden="1"/>
    </xf>
    <xf numFmtId="0" fontId="10" fillId="38" borderId="0" xfId="0" applyFont="1" applyFill="1" applyBorder="1" applyAlignment="1" applyProtection="1">
      <alignment horizontal="center" vertical="center"/>
      <protection hidden="1"/>
    </xf>
    <xf numFmtId="0" fontId="98" fillId="38" borderId="0" xfId="0" applyFont="1" applyFill="1" applyBorder="1" applyAlignment="1" applyProtection="1">
      <alignment horizontal="center" vertical="center"/>
      <protection hidden="1"/>
    </xf>
    <xf numFmtId="2" fontId="99" fillId="38" borderId="0" xfId="0" applyNumberFormat="1" applyFont="1" applyFill="1" applyBorder="1" applyAlignment="1" applyProtection="1">
      <alignment vertical="center" wrapText="1"/>
      <protection hidden="1"/>
    </xf>
    <xf numFmtId="0" fontId="100" fillId="38" borderId="0" xfId="0" applyFont="1" applyFill="1" applyBorder="1" applyAlignment="1" applyProtection="1">
      <alignment vertical="center"/>
      <protection hidden="1"/>
    </xf>
    <xf numFmtId="0" fontId="101" fillId="19" borderId="1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2" fontId="99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93" fillId="0" borderId="10" xfId="0" applyNumberFormat="1" applyFont="1" applyFill="1" applyBorder="1" applyAlignment="1" applyProtection="1">
      <alignment horizontal="center" vertical="center" wrapText="1"/>
      <protection hidden="1"/>
    </xf>
    <xf numFmtId="185" fontId="91" fillId="38" borderId="0" xfId="0" applyNumberFormat="1" applyFont="1" applyFill="1" applyBorder="1" applyAlignment="1" applyProtection="1">
      <alignment horizontal="left" vertical="center"/>
      <protection hidden="1"/>
    </xf>
    <xf numFmtId="2" fontId="9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6" fontId="93" fillId="17" borderId="10" xfId="0" applyNumberFormat="1" applyFont="1" applyFill="1" applyBorder="1" applyAlignment="1" applyProtection="1">
      <alignment horizontal="center" vertical="center" wrapText="1"/>
      <protection hidden="1"/>
    </xf>
    <xf numFmtId="0" fontId="87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93" fillId="38" borderId="0" xfId="0" applyFont="1" applyFill="1" applyAlignment="1">
      <alignment vertical="center"/>
    </xf>
    <xf numFmtId="0" fontId="90" fillId="36" borderId="20" xfId="0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8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03" fillId="0" borderId="0" xfId="54" applyNumberFormat="1" applyFont="1" applyFill="1" applyBorder="1" applyAlignment="1" applyProtection="1">
      <alignment vertical="top"/>
      <protection locked="0"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/>
    </xf>
    <xf numFmtId="0" fontId="87" fillId="37" borderId="1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center" vertical="center"/>
    </xf>
    <xf numFmtId="185" fontId="93" fillId="0" borderId="10" xfId="0" applyNumberFormat="1" applyFont="1" applyFill="1" applyBorder="1" applyAlignment="1" applyProtection="1">
      <alignment horizontal="center" vertical="center" wrapText="1"/>
      <protection hidden="1"/>
    </xf>
    <xf numFmtId="185" fontId="10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01" fillId="17" borderId="10" xfId="0" applyFont="1" applyFill="1" applyBorder="1" applyAlignment="1" applyProtection="1">
      <alignment horizontal="center" vertical="center" wrapText="1"/>
      <protection hidden="1"/>
    </xf>
    <xf numFmtId="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1" fillId="0" borderId="0" xfId="0" applyFont="1" applyAlignment="1" applyProtection="1">
      <alignment horizontal="justify" vertical="center"/>
      <protection hidden="1"/>
    </xf>
    <xf numFmtId="0" fontId="0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/>
    </xf>
    <xf numFmtId="0" fontId="7" fillId="0" borderId="0" xfId="54" applyNumberFormat="1" applyFont="1" applyFill="1" applyBorder="1" applyAlignment="1" applyProtection="1">
      <alignment vertical="center"/>
      <protection locked="0"/>
    </xf>
    <xf numFmtId="0" fontId="8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5" fillId="0" borderId="0" xfId="0" applyFont="1" applyAlignment="1">
      <alignment vertical="center"/>
    </xf>
    <xf numFmtId="185" fontId="101" fillId="2" borderId="10" xfId="0" applyNumberFormat="1" applyFont="1" applyFill="1" applyBorder="1" applyAlignment="1" applyProtection="1">
      <alignment horizontal="center"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100" fillId="0" borderId="0" xfId="0" applyFont="1" applyBorder="1" applyAlignment="1" applyProtection="1">
      <alignment horizontal="center" vertical="center"/>
      <protection hidden="1"/>
    </xf>
    <xf numFmtId="0" fontId="100" fillId="0" borderId="0" xfId="0" applyFont="1" applyFill="1" applyBorder="1" applyAlignment="1" applyProtection="1">
      <alignment horizontal="center" vertical="center"/>
      <protection hidden="1"/>
    </xf>
    <xf numFmtId="0" fontId="91" fillId="0" borderId="0" xfId="0" applyFont="1" applyBorder="1" applyAlignment="1" applyProtection="1">
      <alignment vertical="center"/>
      <protection locked="0"/>
    </xf>
    <xf numFmtId="0" fontId="91" fillId="0" borderId="0" xfId="0" applyFont="1" applyFill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vertical="center"/>
      <protection hidden="1"/>
    </xf>
    <xf numFmtId="0" fontId="106" fillId="0" borderId="0" xfId="0" applyFont="1" applyAlignment="1" applyProtection="1">
      <alignment vertical="center"/>
      <protection hidden="1"/>
    </xf>
    <xf numFmtId="0" fontId="101" fillId="40" borderId="10" xfId="0" applyFont="1" applyFill="1" applyBorder="1" applyAlignment="1" applyProtection="1">
      <alignment horizontal="center" vertical="center"/>
      <protection hidden="1"/>
    </xf>
    <xf numFmtId="0" fontId="83" fillId="0" borderId="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9" fontId="10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35" borderId="10" xfId="0" applyFont="1" applyFill="1" applyBorder="1" applyAlignment="1">
      <alignment vertical="center"/>
    </xf>
    <xf numFmtId="0" fontId="101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left" vertical="center"/>
    </xf>
    <xf numFmtId="0" fontId="87" fillId="0" borderId="10" xfId="0" applyFont="1" applyBorder="1" applyAlignment="1">
      <alignment horizontal="center" vertical="center"/>
    </xf>
    <xf numFmtId="0" fontId="93" fillId="0" borderId="10" xfId="0" applyFont="1" applyFill="1" applyBorder="1" applyAlignment="1" applyProtection="1">
      <alignment horizontal="left" vertical="center" wrapText="1"/>
      <protection hidden="1" locked="0"/>
    </xf>
    <xf numFmtId="0" fontId="15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vertical="center"/>
    </xf>
    <xf numFmtId="0" fontId="10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5" fillId="37" borderId="0" xfId="0" applyFont="1" applyFill="1" applyAlignment="1">
      <alignment vertical="center"/>
    </xf>
    <xf numFmtId="0" fontId="0" fillId="41" borderId="0" xfId="0" applyFill="1" applyAlignment="1">
      <alignment horizontal="center" vertical="center"/>
    </xf>
    <xf numFmtId="0" fontId="0" fillId="42" borderId="0" xfId="0" applyFill="1" applyAlignment="1">
      <alignment vertical="center"/>
    </xf>
    <xf numFmtId="0" fontId="108" fillId="0" borderId="0" xfId="0" applyFont="1" applyAlignment="1">
      <alignment vertical="center"/>
    </xf>
    <xf numFmtId="0" fontId="87" fillId="0" borderId="10" xfId="0" applyFont="1" applyBorder="1" applyAlignment="1">
      <alignment horizontal="center" vertical="center"/>
    </xf>
    <xf numFmtId="2" fontId="92" fillId="11" borderId="10" xfId="0" applyNumberFormat="1" applyFont="1" applyFill="1" applyBorder="1" applyAlignment="1" applyProtection="1">
      <alignment horizontal="center" vertical="center"/>
      <protection hidden="1"/>
    </xf>
    <xf numFmtId="0" fontId="91" fillId="34" borderId="10" xfId="0" applyFont="1" applyFill="1" applyBorder="1" applyAlignment="1" applyProtection="1">
      <alignment horizontal="center" vertical="center"/>
      <protection hidden="1"/>
    </xf>
    <xf numFmtId="0" fontId="91" fillId="33" borderId="10" xfId="0" applyFont="1" applyFill="1" applyBorder="1" applyAlignment="1" applyProtection="1">
      <alignment horizontal="center" vertical="center"/>
      <protection hidden="1"/>
    </xf>
    <xf numFmtId="0" fontId="109" fillId="37" borderId="10" xfId="0" applyFont="1" applyFill="1" applyBorder="1" applyAlignment="1" applyProtection="1">
      <alignment horizontal="center" vertical="center"/>
      <protection hidden="1"/>
    </xf>
    <xf numFmtId="0" fontId="109" fillId="39" borderId="10" xfId="0" applyFont="1" applyFill="1" applyBorder="1" applyAlignment="1" applyProtection="1">
      <alignment horizontal="center" vertical="center"/>
      <protection hidden="1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93" fillId="0" borderId="0" xfId="0" applyFont="1" applyFill="1" applyBorder="1" applyAlignment="1" applyProtection="1">
      <alignment horizontal="center" vertical="center" wrapText="1"/>
      <protection locked="0"/>
    </xf>
    <xf numFmtId="0" fontId="110" fillId="40" borderId="10" xfId="0" applyFont="1" applyFill="1" applyBorder="1" applyAlignment="1" applyProtection="1">
      <alignment horizontal="center" vertical="center" wrapText="1"/>
      <protection hidden="1"/>
    </xf>
    <xf numFmtId="0" fontId="101" fillId="17" borderId="27" xfId="0" applyFont="1" applyFill="1" applyBorder="1" applyAlignment="1" applyProtection="1">
      <alignment horizontal="center" vertical="center" wrapText="1"/>
      <protection hidden="1"/>
    </xf>
    <xf numFmtId="2" fontId="92" fillId="38" borderId="10" xfId="0" applyNumberFormat="1" applyFont="1" applyFill="1" applyBorder="1" applyAlignment="1" applyProtection="1">
      <alignment horizontal="center" vertical="center" wrapText="1"/>
      <protection hidden="1"/>
    </xf>
    <xf numFmtId="186" fontId="93" fillId="17" borderId="18" xfId="0" applyNumberFormat="1" applyFont="1" applyFill="1" applyBorder="1" applyAlignment="1" applyProtection="1">
      <alignment horizontal="center" vertical="center" wrapText="1"/>
      <protection hidden="1"/>
    </xf>
    <xf numFmtId="0" fontId="93" fillId="19" borderId="18" xfId="0" applyFont="1" applyFill="1" applyBorder="1" applyAlignment="1" applyProtection="1">
      <alignment horizontal="center" vertical="center" wrapText="1"/>
      <protection hidden="1"/>
    </xf>
    <xf numFmtId="0" fontId="11" fillId="0" borderId="10" xfId="54" applyFont="1" applyBorder="1" applyAlignment="1" applyProtection="1">
      <alignment horizontal="center" vertical="center" wrapText="1"/>
      <protection locked="0"/>
    </xf>
    <xf numFmtId="0" fontId="89" fillId="0" borderId="28" xfId="0" applyFont="1" applyBorder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1" fillId="43" borderId="0" xfId="0" applyFont="1" applyFill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vertical="center" wrapText="1"/>
      <protection hidden="1"/>
    </xf>
    <xf numFmtId="0" fontId="89" fillId="0" borderId="29" xfId="0" applyFont="1" applyBorder="1" applyAlignment="1" applyProtection="1">
      <alignment vertical="center"/>
      <protection locked="0"/>
    </xf>
    <xf numFmtId="0" fontId="89" fillId="0" borderId="30" xfId="0" applyFont="1" applyBorder="1" applyAlignment="1" applyProtection="1">
      <alignment vertical="center"/>
      <protection locked="0"/>
    </xf>
    <xf numFmtId="0" fontId="7" fillId="0" borderId="0" xfId="54" applyFont="1" applyAlignment="1" applyProtection="1">
      <alignment vertical="center"/>
      <protection locked="0"/>
    </xf>
    <xf numFmtId="0" fontId="7" fillId="38" borderId="0" xfId="54" applyFont="1" applyFill="1" applyAlignment="1" applyProtection="1">
      <alignment vertical="center"/>
      <protection locked="0"/>
    </xf>
    <xf numFmtId="0" fontId="112" fillId="0" borderId="0" xfId="0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>
      <alignment vertical="center"/>
    </xf>
    <xf numFmtId="184" fontId="101" fillId="38" borderId="10" xfId="0" applyNumberFormat="1" applyFont="1" applyFill="1" applyBorder="1" applyAlignment="1" applyProtection="1">
      <alignment horizontal="center" vertical="center" wrapText="1"/>
      <protection hidden="1"/>
    </xf>
    <xf numFmtId="185" fontId="96" fillId="38" borderId="18" xfId="0" applyNumberFormat="1" applyFont="1" applyFill="1" applyBorder="1" applyAlignment="1" applyProtection="1">
      <alignment horizontal="center" vertical="center" wrapText="1"/>
      <protection hidden="1"/>
    </xf>
    <xf numFmtId="0" fontId="101" fillId="17" borderId="3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3" fillId="44" borderId="32" xfId="0" applyFont="1" applyFill="1" applyBorder="1" applyAlignment="1">
      <alignment horizontal="center" vertical="center"/>
    </xf>
    <xf numFmtId="0" fontId="113" fillId="33" borderId="33" xfId="0" applyFont="1" applyFill="1" applyBorder="1" applyAlignment="1">
      <alignment horizontal="center" vertical="center"/>
    </xf>
    <xf numFmtId="0" fontId="113" fillId="33" borderId="25" xfId="0" applyFont="1" applyFill="1" applyBorder="1" applyAlignment="1">
      <alignment horizontal="center" vertical="center"/>
    </xf>
    <xf numFmtId="0" fontId="113" fillId="37" borderId="33" xfId="0" applyFont="1" applyFill="1" applyBorder="1" applyAlignment="1">
      <alignment horizontal="center" vertical="center"/>
    </xf>
    <xf numFmtId="0" fontId="113" fillId="37" borderId="25" xfId="0" applyFont="1" applyFill="1" applyBorder="1" applyAlignment="1">
      <alignment horizontal="center" vertical="center"/>
    </xf>
    <xf numFmtId="0" fontId="3" fillId="38" borderId="10" xfId="0" applyFont="1" applyFill="1" applyBorder="1" applyAlignment="1" applyProtection="1">
      <alignment horizontal="center" vertical="center" wrapText="1"/>
      <protection hidden="1"/>
    </xf>
    <xf numFmtId="0" fontId="9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94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9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3" fillId="33" borderId="10" xfId="0" applyFont="1" applyFill="1" applyBorder="1" applyAlignment="1" applyProtection="1">
      <alignment horizontal="center" vertical="center" wrapText="1"/>
      <protection hidden="1"/>
    </xf>
    <xf numFmtId="1" fontId="95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101" fillId="17" borderId="18" xfId="0" applyFont="1" applyFill="1" applyBorder="1" applyAlignment="1" applyProtection="1">
      <alignment horizontal="center" vertical="center" wrapText="1"/>
      <protection hidden="1"/>
    </xf>
    <xf numFmtId="2" fontId="92" fillId="38" borderId="18" xfId="0" applyNumberFormat="1" applyFont="1" applyFill="1" applyBorder="1" applyAlignment="1" applyProtection="1">
      <alignment horizontal="center" vertical="center" wrapText="1"/>
      <protection hidden="1"/>
    </xf>
    <xf numFmtId="184" fontId="101" fillId="38" borderId="18" xfId="0" applyNumberFormat="1" applyFont="1" applyFill="1" applyBorder="1" applyAlignment="1" applyProtection="1">
      <alignment horizontal="center" vertical="center" wrapText="1"/>
      <protection hidden="1"/>
    </xf>
    <xf numFmtId="2" fontId="92" fillId="11" borderId="18" xfId="0" applyNumberFormat="1" applyFont="1" applyFill="1" applyBorder="1" applyAlignment="1" applyProtection="1">
      <alignment horizontal="center" vertical="center"/>
      <protection hidden="1"/>
    </xf>
    <xf numFmtId="185" fontId="101" fillId="2" borderId="18" xfId="0" applyNumberFormat="1" applyFont="1" applyFill="1" applyBorder="1" applyAlignment="1" applyProtection="1">
      <alignment horizontal="center" vertical="center"/>
      <protection hidden="1"/>
    </xf>
    <xf numFmtId="0" fontId="101" fillId="40" borderId="18" xfId="0" applyFont="1" applyFill="1" applyBorder="1" applyAlignment="1" applyProtection="1">
      <alignment horizontal="center" vertical="center"/>
      <protection hidden="1"/>
    </xf>
    <xf numFmtId="0" fontId="92" fillId="38" borderId="34" xfId="0" applyFont="1" applyFill="1" applyBorder="1" applyAlignment="1" applyProtection="1">
      <alignment vertical="center" wrapText="1"/>
      <protection locked="0"/>
    </xf>
    <xf numFmtId="0" fontId="101" fillId="45" borderId="3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101" fillId="40" borderId="35" xfId="0" applyFont="1" applyFill="1" applyBorder="1" applyAlignment="1" applyProtection="1">
      <alignment horizontal="center" vertical="center" wrapText="1"/>
      <protection hidden="1"/>
    </xf>
    <xf numFmtId="0" fontId="101" fillId="0" borderId="29" xfId="0" applyFont="1" applyBorder="1" applyAlignment="1" applyProtection="1">
      <alignment horizontal="center" vertical="center" wrapText="1"/>
      <protection hidden="1" locked="0"/>
    </xf>
    <xf numFmtId="0" fontId="101" fillId="0" borderId="0" xfId="0" applyFont="1" applyBorder="1" applyAlignment="1" applyProtection="1">
      <alignment horizontal="center" vertical="center" wrapText="1"/>
      <protection hidden="1" locked="0"/>
    </xf>
    <xf numFmtId="2" fontId="99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01" fillId="0" borderId="10" xfId="0" applyFont="1" applyBorder="1" applyAlignment="1" applyProtection="1">
      <alignment horizontal="center" vertical="center" wrapText="1"/>
      <protection hidden="1" locked="0"/>
    </xf>
    <xf numFmtId="0" fontId="101" fillId="37" borderId="10" xfId="0" applyFont="1" applyFill="1" applyBorder="1" applyAlignment="1" applyProtection="1">
      <alignment horizontal="center" vertical="center" wrapText="1"/>
      <protection hidden="1" locked="0"/>
    </xf>
    <xf numFmtId="0" fontId="101" fillId="33" borderId="10" xfId="0" applyFont="1" applyFill="1" applyBorder="1" applyAlignment="1" applyProtection="1">
      <alignment horizontal="center" vertical="center" wrapText="1"/>
      <protection hidden="1" locked="0"/>
    </xf>
    <xf numFmtId="0" fontId="101" fillId="19" borderId="10" xfId="0" applyFont="1" applyFill="1" applyBorder="1" applyAlignment="1" applyProtection="1">
      <alignment horizontal="center" vertical="center" wrapText="1"/>
      <protection hidden="1" locked="0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91" fillId="0" borderId="0" xfId="0" applyFont="1" applyBorder="1" applyAlignment="1">
      <alignment vertical="center"/>
    </xf>
    <xf numFmtId="0" fontId="91" fillId="0" borderId="0" xfId="0" applyFont="1" applyBorder="1" applyAlignment="1" applyProtection="1">
      <alignment horizontal="right" vertical="center"/>
      <protection locked="0"/>
    </xf>
    <xf numFmtId="0" fontId="92" fillId="0" borderId="10" xfId="0" applyFont="1" applyBorder="1" applyAlignment="1" applyProtection="1">
      <alignment horizontal="left"/>
      <protection hidden="1"/>
    </xf>
    <xf numFmtId="0" fontId="110" fillId="0" borderId="10" xfId="0" applyFont="1" applyBorder="1" applyAlignment="1" applyProtection="1">
      <alignment vertical="center"/>
      <protection locked="0"/>
    </xf>
    <xf numFmtId="0" fontId="89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hidden="1" locked="0"/>
    </xf>
    <xf numFmtId="0" fontId="15" fillId="0" borderId="29" xfId="0" applyFont="1" applyBorder="1" applyAlignment="1" applyProtection="1">
      <alignment horizontal="center" vertical="center" wrapText="1"/>
      <protection hidden="1" locked="0"/>
    </xf>
    <xf numFmtId="0" fontId="111" fillId="0" borderId="11" xfId="0" applyFont="1" applyBorder="1" applyAlignment="1" applyProtection="1">
      <alignment/>
      <protection hidden="1"/>
    </xf>
    <xf numFmtId="0" fontId="111" fillId="0" borderId="36" xfId="0" applyFont="1" applyBorder="1" applyAlignment="1" applyProtection="1">
      <alignment/>
      <protection hidden="1"/>
    </xf>
    <xf numFmtId="0" fontId="111" fillId="0" borderId="0" xfId="0" applyFont="1" applyBorder="1" applyAlignment="1" applyProtection="1">
      <alignment/>
      <protection hidden="1"/>
    </xf>
    <xf numFmtId="0" fontId="111" fillId="0" borderId="37" xfId="0" applyFont="1" applyBorder="1" applyAlignment="1" applyProtection="1">
      <alignment/>
      <protection hidden="1"/>
    </xf>
    <xf numFmtId="0" fontId="101" fillId="17" borderId="38" xfId="0" applyFont="1" applyFill="1" applyBorder="1" applyAlignment="1" applyProtection="1">
      <alignment vertical="center" wrapText="1"/>
      <protection hidden="1"/>
    </xf>
    <xf numFmtId="0" fontId="101" fillId="41" borderId="39" xfId="0" applyFont="1" applyFill="1" applyBorder="1" applyAlignment="1" applyProtection="1">
      <alignment horizontal="center" vertical="center" wrapText="1"/>
      <protection hidden="1"/>
    </xf>
    <xf numFmtId="0" fontId="101" fillId="41" borderId="39" xfId="0" applyFont="1" applyFill="1" applyBorder="1" applyAlignment="1" applyProtection="1">
      <alignment horizontal="center" vertical="center"/>
      <protection hidden="1"/>
    </xf>
    <xf numFmtId="0" fontId="101" fillId="41" borderId="39" xfId="0" applyFont="1" applyFill="1" applyBorder="1" applyAlignment="1" applyProtection="1">
      <alignment horizontal="justify" vertical="center"/>
      <protection hidden="1"/>
    </xf>
    <xf numFmtId="0" fontId="101" fillId="33" borderId="39" xfId="0" applyFont="1" applyFill="1" applyBorder="1" applyAlignment="1" applyProtection="1">
      <alignment vertical="center" wrapText="1"/>
      <protection hidden="1"/>
    </xf>
    <xf numFmtId="0" fontId="101" fillId="17" borderId="39" xfId="0" applyFont="1" applyFill="1" applyBorder="1" applyAlignment="1" applyProtection="1">
      <alignment horizontal="center" vertical="center" wrapText="1"/>
      <protection hidden="1"/>
    </xf>
    <xf numFmtId="0" fontId="101" fillId="2" borderId="39" xfId="0" applyFont="1" applyFill="1" applyBorder="1" applyAlignment="1" applyProtection="1">
      <alignment vertical="center" wrapText="1"/>
      <protection hidden="1"/>
    </xf>
    <xf numFmtId="0" fontId="101" fillId="16" borderId="39" xfId="0" applyFont="1" applyFill="1" applyBorder="1" applyAlignment="1" applyProtection="1">
      <alignment horizontal="center" vertical="center" wrapText="1"/>
      <protection hidden="1"/>
    </xf>
    <xf numFmtId="0" fontId="101" fillId="19" borderId="39" xfId="0" applyFont="1" applyFill="1" applyBorder="1" applyAlignment="1" applyProtection="1">
      <alignment horizontal="center" vertical="center" wrapText="1"/>
      <protection hidden="1"/>
    </xf>
    <xf numFmtId="9" fontId="101" fillId="19" borderId="39" xfId="0" applyNumberFormat="1" applyFont="1" applyFill="1" applyBorder="1" applyAlignment="1" applyProtection="1">
      <alignment horizontal="center" vertical="center" wrapText="1"/>
      <protection hidden="1"/>
    </xf>
    <xf numFmtId="0" fontId="101" fillId="17" borderId="39" xfId="0" applyFont="1" applyFill="1" applyBorder="1" applyAlignment="1" applyProtection="1">
      <alignment vertical="center" wrapText="1"/>
      <protection hidden="1"/>
    </xf>
    <xf numFmtId="0" fontId="101" fillId="2" borderId="39" xfId="0" applyFont="1" applyFill="1" applyBorder="1" applyAlignment="1" applyProtection="1">
      <alignment horizontal="center" vertical="center" wrapText="1"/>
      <protection hidden="1"/>
    </xf>
    <xf numFmtId="9" fontId="101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39" xfId="0" applyFont="1" applyFill="1" applyBorder="1" applyAlignment="1" applyProtection="1">
      <alignment horizontal="center" vertical="center" wrapText="1"/>
      <protection hidden="1"/>
    </xf>
    <xf numFmtId="0" fontId="15" fillId="16" borderId="39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/>
    </xf>
    <xf numFmtId="0" fontId="72" fillId="21" borderId="0" xfId="34" applyBorder="1" applyAlignment="1">
      <alignment/>
    </xf>
    <xf numFmtId="0" fontId="73" fillId="46" borderId="10" xfId="35" applyFill="1" applyBorder="1" applyAlignment="1">
      <alignment horizontal="center"/>
    </xf>
    <xf numFmtId="0" fontId="73" fillId="46" borderId="10" xfId="35" applyFill="1" applyBorder="1" applyAlignment="1">
      <alignment horizontal="center" vertical="center"/>
    </xf>
    <xf numFmtId="0" fontId="87" fillId="42" borderId="10" xfId="35" applyFont="1" applyFill="1" applyBorder="1" applyAlignment="1" applyProtection="1">
      <alignment horizontal="center" vertical="center" wrapText="1"/>
      <protection locked="0"/>
    </xf>
    <xf numFmtId="0" fontId="87" fillId="42" borderId="10" xfId="35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93" fillId="0" borderId="18" xfId="0" applyFont="1" applyBorder="1" applyAlignment="1" applyProtection="1">
      <alignment horizontal="left" vertical="center" wrapText="1"/>
      <protection locked="0"/>
    </xf>
    <xf numFmtId="0" fontId="9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94" fillId="0" borderId="18" xfId="0" applyFont="1" applyBorder="1" applyAlignment="1" applyProtection="1">
      <alignment horizontal="center" vertical="center" wrapText="1"/>
      <protection hidden="1"/>
    </xf>
    <xf numFmtId="2" fontId="93" fillId="0" borderId="18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185" fontId="93" fillId="0" borderId="18" xfId="0" applyNumberFormat="1" applyFont="1" applyBorder="1" applyAlignment="1" applyProtection="1">
      <alignment horizontal="center" vertical="center" wrapText="1"/>
      <protection hidden="1"/>
    </xf>
    <xf numFmtId="0" fontId="93" fillId="0" borderId="18" xfId="0" applyFont="1" applyBorder="1" applyAlignment="1" applyProtection="1">
      <alignment horizontal="center" vertical="center" wrapText="1"/>
      <protection hidden="1"/>
    </xf>
    <xf numFmtId="0" fontId="93" fillId="0" borderId="18" xfId="0" applyFont="1" applyBorder="1" applyAlignment="1" applyProtection="1">
      <alignment horizontal="center" vertical="center"/>
      <protection locked="0"/>
    </xf>
    <xf numFmtId="0" fontId="3" fillId="38" borderId="40" xfId="0" applyFont="1" applyFill="1" applyBorder="1" applyAlignment="1" applyProtection="1">
      <alignment horizontal="center" vertical="center" wrapText="1"/>
      <protection hidden="1"/>
    </xf>
    <xf numFmtId="0" fontId="93" fillId="0" borderId="18" xfId="0" applyFont="1" applyBorder="1" applyAlignment="1" applyProtection="1">
      <alignment horizontal="center" vertical="center" wrapText="1"/>
      <protection hidden="1" locked="0"/>
    </xf>
    <xf numFmtId="0" fontId="93" fillId="0" borderId="41" xfId="0" applyFont="1" applyBorder="1" applyAlignment="1" applyProtection="1">
      <alignment horizontal="center" vertical="center" wrapText="1"/>
      <protection hidden="1"/>
    </xf>
    <xf numFmtId="185" fontId="100" fillId="0" borderId="26" xfId="0" applyNumberFormat="1" applyFont="1" applyBorder="1" applyAlignment="1" applyProtection="1">
      <alignment horizontal="center" vertical="center" wrapText="1"/>
      <protection hidden="1"/>
    </xf>
    <xf numFmtId="0" fontId="114" fillId="0" borderId="18" xfId="0" applyFont="1" applyBorder="1" applyAlignment="1" applyProtection="1">
      <alignment horizontal="center" vertical="center" wrapText="1"/>
      <protection locked="0"/>
    </xf>
    <xf numFmtId="0" fontId="115" fillId="0" borderId="18" xfId="0" applyFont="1" applyBorder="1" applyAlignment="1" applyProtection="1">
      <alignment horizontal="justify" vertical="center" wrapText="1"/>
      <protection locked="0"/>
    </xf>
    <xf numFmtId="185" fontId="93" fillId="0" borderId="10" xfId="0" applyNumberFormat="1" applyFont="1" applyBorder="1" applyAlignment="1" applyProtection="1">
      <alignment horizontal="center" vertical="center" wrapText="1"/>
      <protection hidden="1"/>
    </xf>
    <xf numFmtId="0" fontId="93" fillId="0" borderId="10" xfId="0" applyFont="1" applyBorder="1" applyAlignment="1" applyProtection="1">
      <alignment horizontal="center" vertical="center" wrapText="1"/>
      <protection hidden="1"/>
    </xf>
    <xf numFmtId="1" fontId="9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87" fillId="33" borderId="0" xfId="0" applyFont="1" applyFill="1" applyAlignment="1">
      <alignment vertical="center"/>
    </xf>
    <xf numFmtId="0" fontId="3" fillId="0" borderId="18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3" fillId="38" borderId="18" xfId="0" applyFont="1" applyFill="1" applyBorder="1" applyAlignment="1" applyProtection="1">
      <alignment horizontal="justify" vertical="center" wrapText="1"/>
      <protection locked="0"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11" fillId="38" borderId="10" xfId="0" applyFont="1" applyFill="1" applyBorder="1" applyAlignment="1" applyProtection="1">
      <alignment horizontal="justify" vertical="center" wrapText="1"/>
      <protection locked="0"/>
    </xf>
    <xf numFmtId="0" fontId="11" fillId="38" borderId="10" xfId="0" applyFont="1" applyFill="1" applyBorder="1" applyAlignment="1">
      <alignment horizontal="justify" vertical="center"/>
    </xf>
    <xf numFmtId="0" fontId="93" fillId="0" borderId="10" xfId="0" applyFont="1" applyBorder="1" applyAlignment="1" applyProtection="1">
      <alignment horizontal="center" vertical="center" wrapText="1"/>
      <protection locked="0"/>
    </xf>
    <xf numFmtId="0" fontId="11" fillId="38" borderId="10" xfId="0" applyFont="1" applyFill="1" applyBorder="1" applyAlignment="1">
      <alignment horizontal="justify" vertical="center" wrapText="1"/>
    </xf>
    <xf numFmtId="0" fontId="89" fillId="38" borderId="10" xfId="0" applyFont="1" applyFill="1" applyBorder="1" applyAlignment="1" applyProtection="1">
      <alignment horizontal="justify" vertical="center" wrapText="1"/>
      <protection locked="0"/>
    </xf>
    <xf numFmtId="0" fontId="114" fillId="38" borderId="18" xfId="0" applyFont="1" applyFill="1" applyBorder="1" applyAlignment="1" applyProtection="1">
      <alignment horizontal="center" vertical="center" wrapText="1"/>
      <protection locked="0"/>
    </xf>
    <xf numFmtId="0" fontId="89" fillId="38" borderId="10" xfId="0" applyFont="1" applyFill="1" applyBorder="1" applyAlignment="1">
      <alignment horizontal="justify" vertical="center" wrapText="1"/>
    </xf>
    <xf numFmtId="0" fontId="101" fillId="17" borderId="39" xfId="0" applyFont="1" applyFill="1" applyBorder="1" applyAlignment="1" applyProtection="1">
      <alignment horizontal="center" vertical="center" wrapText="1"/>
      <protection hidden="1"/>
    </xf>
    <xf numFmtId="2" fontId="92" fillId="38" borderId="39" xfId="0" applyNumberFormat="1" applyFont="1" applyFill="1" applyBorder="1" applyAlignment="1" applyProtection="1">
      <alignment horizontal="center" vertical="center" wrapText="1"/>
      <protection hidden="1"/>
    </xf>
    <xf numFmtId="184" fontId="101" fillId="38" borderId="39" xfId="0" applyNumberFormat="1" applyFont="1" applyFill="1" applyBorder="1" applyAlignment="1" applyProtection="1">
      <alignment horizontal="center" vertical="center" wrapText="1"/>
      <protection hidden="1"/>
    </xf>
    <xf numFmtId="2" fontId="92" fillId="17" borderId="39" xfId="0" applyNumberFormat="1" applyFont="1" applyFill="1" applyBorder="1" applyAlignment="1" applyProtection="1">
      <alignment horizontal="center" vertical="center" wrapText="1"/>
      <protection hidden="1"/>
    </xf>
    <xf numFmtId="185" fontId="16" fillId="14" borderId="39" xfId="0" applyNumberFormat="1" applyFont="1" applyFill="1" applyBorder="1" applyAlignment="1" applyProtection="1">
      <alignment horizontal="center" vertical="center"/>
      <protection hidden="1"/>
    </xf>
    <xf numFmtId="0" fontId="101" fillId="40" borderId="39" xfId="0" applyFont="1" applyFill="1" applyBorder="1" applyAlignment="1" applyProtection="1">
      <alignment horizontal="center" vertical="center"/>
      <protection hidden="1"/>
    </xf>
    <xf numFmtId="0" fontId="116" fillId="34" borderId="42" xfId="0" applyFont="1" applyFill="1" applyBorder="1" applyAlignment="1" applyProtection="1">
      <alignment vertical="center" wrapText="1"/>
      <protection hidden="1"/>
    </xf>
    <xf numFmtId="0" fontId="11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91" fillId="0" borderId="10" xfId="0" applyFont="1" applyBorder="1" applyAlignment="1" applyProtection="1">
      <alignment horizontal="left" vertical="center"/>
      <protection hidden="1"/>
    </xf>
    <xf numFmtId="0" fontId="91" fillId="0" borderId="36" xfId="0" applyFont="1" applyBorder="1" applyAlignment="1" applyProtection="1">
      <alignment horizontal="center" vertical="center"/>
      <protection hidden="1"/>
    </xf>
    <xf numFmtId="0" fontId="91" fillId="0" borderId="11" xfId="0" applyFont="1" applyBorder="1" applyAlignment="1" applyProtection="1">
      <alignment horizontal="center" vertical="center"/>
      <protection hidden="1"/>
    </xf>
    <xf numFmtId="0" fontId="111" fillId="0" borderId="36" xfId="0" applyFont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117" fillId="0" borderId="36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110" fillId="0" borderId="10" xfId="0" applyFont="1" applyBorder="1" applyAlignment="1" applyProtection="1">
      <alignment horizontal="left" vertical="center"/>
      <protection hidden="1"/>
    </xf>
    <xf numFmtId="0" fontId="92" fillId="42" borderId="43" xfId="0" applyFont="1" applyFill="1" applyBorder="1" applyAlignment="1" applyProtection="1">
      <alignment horizontal="center" vertical="center"/>
      <protection hidden="1"/>
    </xf>
    <xf numFmtId="0" fontId="92" fillId="42" borderId="44" xfId="0" applyFont="1" applyFill="1" applyBorder="1" applyAlignment="1" applyProtection="1">
      <alignment horizontal="center" vertical="center"/>
      <protection hidden="1"/>
    </xf>
    <xf numFmtId="0" fontId="92" fillId="42" borderId="32" xfId="0" applyFont="1" applyFill="1" applyBorder="1" applyAlignment="1" applyProtection="1">
      <alignment horizontal="center" vertical="center"/>
      <protection hidden="1"/>
    </xf>
    <xf numFmtId="0" fontId="101" fillId="17" borderId="38" xfId="0" applyFont="1" applyFill="1" applyBorder="1" applyAlignment="1" applyProtection="1">
      <alignment horizontal="center" vertical="center" wrapText="1"/>
      <protection hidden="1"/>
    </xf>
    <xf numFmtId="0" fontId="101" fillId="17" borderId="39" xfId="0" applyFont="1" applyFill="1" applyBorder="1" applyAlignment="1" applyProtection="1">
      <alignment horizontal="center" vertical="center" wrapText="1"/>
      <protection hidden="1"/>
    </xf>
    <xf numFmtId="0" fontId="101" fillId="0" borderId="19" xfId="0" applyFont="1" applyFill="1" applyBorder="1" applyAlignment="1" applyProtection="1">
      <alignment horizontal="center" vertical="center"/>
      <protection hidden="1"/>
    </xf>
    <xf numFmtId="0" fontId="101" fillId="0" borderId="45" xfId="0" applyFont="1" applyFill="1" applyBorder="1" applyAlignment="1" applyProtection="1">
      <alignment horizontal="center" vertical="center"/>
      <protection hidden="1"/>
    </xf>
    <xf numFmtId="0" fontId="101" fillId="0" borderId="38" xfId="0" applyFont="1" applyFill="1" applyBorder="1" applyAlignment="1" applyProtection="1">
      <alignment horizontal="center" vertical="center"/>
      <protection hidden="1"/>
    </xf>
    <xf numFmtId="0" fontId="101" fillId="0" borderId="3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2" fillId="0" borderId="0" xfId="0" applyFont="1" applyAlignment="1" applyProtection="1">
      <alignment horizontal="center" vertical="center"/>
      <protection hidden="1"/>
    </xf>
    <xf numFmtId="0" fontId="91" fillId="0" borderId="0" xfId="0" applyFont="1" applyBorder="1" applyAlignment="1" applyProtection="1">
      <alignment horizontal="center" vertical="center"/>
      <protection locked="0"/>
    </xf>
    <xf numFmtId="0" fontId="101" fillId="15" borderId="17" xfId="0" applyFont="1" applyFill="1" applyBorder="1" applyAlignment="1" applyProtection="1">
      <alignment horizontal="center" vertical="center" wrapText="1"/>
      <protection hidden="1"/>
    </xf>
    <xf numFmtId="0" fontId="101" fillId="15" borderId="25" xfId="0" applyFont="1" applyFill="1" applyBorder="1" applyAlignment="1" applyProtection="1">
      <alignment horizontal="center" vertical="center" wrapText="1"/>
      <protection hidden="1"/>
    </xf>
    <xf numFmtId="0" fontId="101" fillId="14" borderId="38" xfId="0" applyFont="1" applyFill="1" applyBorder="1" applyAlignment="1" applyProtection="1">
      <alignment horizontal="center" vertical="center" wrapText="1"/>
      <protection hidden="1"/>
    </xf>
    <xf numFmtId="0" fontId="101" fillId="14" borderId="46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 vertical="center" wrapText="1"/>
      <protection hidden="1"/>
    </xf>
    <xf numFmtId="0" fontId="101" fillId="19" borderId="38" xfId="0" applyFont="1" applyFill="1" applyBorder="1" applyAlignment="1" applyProtection="1">
      <alignment horizontal="center" vertical="center"/>
      <protection hidden="1"/>
    </xf>
    <xf numFmtId="0" fontId="101" fillId="41" borderId="38" xfId="0" applyFont="1" applyFill="1" applyBorder="1" applyAlignment="1" applyProtection="1">
      <alignment horizontal="center" vertical="center" wrapText="1"/>
      <protection hidden="1"/>
    </xf>
    <xf numFmtId="0" fontId="118" fillId="0" borderId="29" xfId="0" applyFont="1" applyBorder="1" applyAlignment="1">
      <alignment horizontal="left" vertical="center"/>
    </xf>
    <xf numFmtId="0" fontId="101" fillId="0" borderId="29" xfId="0" applyFont="1" applyBorder="1" applyAlignment="1" applyProtection="1">
      <alignment horizontal="center" vertical="center" wrapText="1"/>
      <protection hidden="1" locked="0"/>
    </xf>
    <xf numFmtId="0" fontId="89" fillId="0" borderId="36" xfId="0" applyFont="1" applyBorder="1" applyAlignment="1" applyProtection="1">
      <alignment horizontal="center" vertical="center"/>
      <protection locked="0"/>
    </xf>
    <xf numFmtId="0" fontId="89" fillId="0" borderId="28" xfId="0" applyFont="1" applyBorder="1" applyAlignment="1" applyProtection="1">
      <alignment horizontal="center" vertical="center"/>
      <protection locked="0"/>
    </xf>
    <xf numFmtId="0" fontId="89" fillId="0" borderId="11" xfId="0" applyFont="1" applyBorder="1" applyAlignment="1" applyProtection="1">
      <alignment horizontal="center" vertical="center"/>
      <protection locked="0"/>
    </xf>
    <xf numFmtId="0" fontId="89" fillId="0" borderId="10" xfId="0" applyFont="1" applyBorder="1" applyAlignment="1" applyProtection="1">
      <alignment horizontal="center" vertical="center" wrapText="1"/>
      <protection locked="0"/>
    </xf>
    <xf numFmtId="0" fontId="92" fillId="42" borderId="47" xfId="0" applyFont="1" applyFill="1" applyBorder="1" applyAlignment="1" applyProtection="1">
      <alignment horizontal="center" vertical="center"/>
      <protection hidden="1"/>
    </xf>
    <xf numFmtId="0" fontId="92" fillId="42" borderId="34" xfId="0" applyFont="1" applyFill="1" applyBorder="1" applyAlignment="1" applyProtection="1">
      <alignment horizontal="center" vertical="center"/>
      <protection hidden="1"/>
    </xf>
    <xf numFmtId="0" fontId="92" fillId="42" borderId="35" xfId="0" applyFont="1" applyFill="1" applyBorder="1" applyAlignment="1" applyProtection="1">
      <alignment horizontal="center" vertical="center"/>
      <protection hidden="1"/>
    </xf>
    <xf numFmtId="0" fontId="91" fillId="0" borderId="0" xfId="0" applyFont="1" applyAlignment="1" applyProtection="1">
      <alignment horizontal="center" vertical="center"/>
      <protection locked="0"/>
    </xf>
    <xf numFmtId="0" fontId="89" fillId="0" borderId="48" xfId="0" applyFont="1" applyBorder="1" applyAlignment="1" applyProtection="1">
      <alignment horizontal="center" vertical="center"/>
      <protection locked="0"/>
    </xf>
    <xf numFmtId="0" fontId="89" fillId="0" borderId="29" xfId="0" applyFont="1" applyBorder="1" applyAlignment="1" applyProtection="1">
      <alignment horizontal="center" vertical="center"/>
      <protection locked="0"/>
    </xf>
    <xf numFmtId="0" fontId="89" fillId="0" borderId="49" xfId="0" applyFont="1" applyBorder="1" applyAlignment="1" applyProtection="1">
      <alignment horizontal="center" vertical="center"/>
      <protection locked="0"/>
    </xf>
    <xf numFmtId="0" fontId="89" fillId="0" borderId="40" xfId="0" applyFont="1" applyBorder="1" applyAlignment="1" applyProtection="1">
      <alignment horizontal="center" vertical="center"/>
      <protection locked="0"/>
    </xf>
    <xf numFmtId="0" fontId="89" fillId="0" borderId="30" xfId="0" applyFont="1" applyBorder="1" applyAlignment="1" applyProtection="1">
      <alignment horizontal="center" vertical="center"/>
      <protection locked="0"/>
    </xf>
    <xf numFmtId="0" fontId="89" fillId="0" borderId="41" xfId="0" applyFont="1" applyBorder="1" applyAlignment="1" applyProtection="1">
      <alignment horizontal="center" vertical="center"/>
      <protection locked="0"/>
    </xf>
    <xf numFmtId="0" fontId="101" fillId="0" borderId="50" xfId="0" applyFont="1" applyFill="1" applyBorder="1" applyAlignment="1" applyProtection="1">
      <alignment horizontal="center" vertical="center" wrapText="1"/>
      <protection hidden="1"/>
    </xf>
    <xf numFmtId="0" fontId="101" fillId="0" borderId="51" xfId="0" applyFont="1" applyFill="1" applyBorder="1" applyAlignment="1" applyProtection="1">
      <alignment horizontal="center" vertical="center" wrapText="1"/>
      <protection hidden="1"/>
    </xf>
    <xf numFmtId="185" fontId="11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20" fillId="2" borderId="39" xfId="0" applyFont="1" applyFill="1" applyBorder="1" applyAlignment="1" applyProtection="1">
      <alignment horizontal="center" vertical="center" wrapText="1"/>
      <protection hidden="1"/>
    </xf>
    <xf numFmtId="0" fontId="120" fillId="2" borderId="42" xfId="0" applyFont="1" applyFill="1" applyBorder="1" applyAlignment="1" applyProtection="1">
      <alignment horizontal="center" vertical="center" wrapText="1"/>
      <protection hidden="1"/>
    </xf>
    <xf numFmtId="0" fontId="92" fillId="0" borderId="10" xfId="0" applyFont="1" applyBorder="1" applyAlignment="1" applyProtection="1">
      <alignment horizontal="left" vertical="center"/>
      <protection hidden="1"/>
    </xf>
    <xf numFmtId="0" fontId="92" fillId="0" borderId="10" xfId="0" applyFont="1" applyBorder="1" applyAlignment="1" applyProtection="1">
      <alignment horizontal="left"/>
      <protection locked="0"/>
    </xf>
    <xf numFmtId="0" fontId="121" fillId="35" borderId="44" xfId="0" applyFont="1" applyFill="1" applyBorder="1" applyAlignment="1">
      <alignment horizontal="center" vertical="center"/>
    </xf>
    <xf numFmtId="0" fontId="121" fillId="35" borderId="32" xfId="0" applyFont="1" applyFill="1" applyBorder="1" applyAlignment="1">
      <alignment horizontal="center" vertical="center"/>
    </xf>
    <xf numFmtId="0" fontId="101" fillId="38" borderId="12" xfId="0" applyFont="1" applyFill="1" applyBorder="1" applyAlignment="1" applyProtection="1">
      <alignment horizontal="left" vertical="center" wrapText="1"/>
      <protection locked="0"/>
    </xf>
    <xf numFmtId="0" fontId="101" fillId="38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120" fillId="0" borderId="24" xfId="0" applyFont="1" applyBorder="1" applyAlignment="1" applyProtection="1">
      <alignment horizontal="center" vertical="center"/>
      <protection hidden="1"/>
    </xf>
    <xf numFmtId="0" fontId="87" fillId="42" borderId="10" xfId="35" applyFont="1" applyFill="1" applyBorder="1" applyAlignment="1">
      <alignment horizontal="center"/>
    </xf>
    <xf numFmtId="0" fontId="101" fillId="45" borderId="34" xfId="0" applyFont="1" applyFill="1" applyBorder="1" applyAlignment="1" applyProtection="1">
      <alignment horizontal="center" vertical="center" wrapText="1"/>
      <protection hidden="1"/>
    </xf>
    <xf numFmtId="0" fontId="99" fillId="0" borderId="47" xfId="0" applyFont="1" applyBorder="1" applyAlignment="1" applyProtection="1">
      <alignment horizontal="center" vertical="center"/>
      <protection hidden="1"/>
    </xf>
    <xf numFmtId="0" fontId="99" fillId="0" borderId="34" xfId="0" applyFont="1" applyBorder="1" applyAlignment="1" applyProtection="1">
      <alignment horizontal="center" vertical="center"/>
      <protection hidden="1"/>
    </xf>
    <xf numFmtId="0" fontId="122" fillId="38" borderId="45" xfId="0" applyFont="1" applyFill="1" applyBorder="1" applyAlignment="1" applyProtection="1">
      <alignment horizontal="center" vertical="center"/>
      <protection hidden="1"/>
    </xf>
    <xf numFmtId="0" fontId="122" fillId="38" borderId="39" xfId="0" applyFont="1" applyFill="1" applyBorder="1" applyAlignment="1" applyProtection="1">
      <alignment horizontal="center" vertical="center"/>
      <protection hidden="1"/>
    </xf>
    <xf numFmtId="185" fontId="123" fillId="5" borderId="52" xfId="0" applyNumberFormat="1" applyFont="1" applyFill="1" applyBorder="1" applyAlignment="1" applyProtection="1">
      <alignment horizontal="center" vertical="center" wrapText="1"/>
      <protection hidden="1"/>
    </xf>
    <xf numFmtId="185" fontId="123" fillId="5" borderId="26" xfId="0" applyNumberFormat="1" applyFont="1" applyFill="1" applyBorder="1" applyAlignment="1" applyProtection="1">
      <alignment horizontal="center" vertical="center" wrapText="1"/>
      <protection hidden="1"/>
    </xf>
    <xf numFmtId="0" fontId="101" fillId="38" borderId="53" xfId="0" applyFont="1" applyFill="1" applyBorder="1" applyAlignment="1" applyProtection="1">
      <alignment horizontal="left" vertical="center" wrapText="1"/>
      <protection locked="0"/>
    </xf>
    <xf numFmtId="0" fontId="101" fillId="38" borderId="18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left" vertical="center"/>
    </xf>
    <xf numFmtId="0" fontId="0" fillId="37" borderId="36" xfId="0" applyFill="1" applyBorder="1" applyAlignment="1">
      <alignment horizontal="left" vertical="center"/>
    </xf>
    <xf numFmtId="0" fontId="0" fillId="37" borderId="28" xfId="0" applyFill="1" applyBorder="1" applyAlignment="1">
      <alignment horizontal="left" vertical="center"/>
    </xf>
    <xf numFmtId="0" fontId="0" fillId="37" borderId="11" xfId="0" applyFill="1" applyBorder="1" applyAlignment="1">
      <alignment horizontal="left" vertical="center"/>
    </xf>
    <xf numFmtId="0" fontId="0" fillId="47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87" fillId="38" borderId="48" xfId="0" applyFont="1" applyFill="1" applyBorder="1" applyAlignment="1">
      <alignment horizontal="center" vertical="center"/>
    </xf>
    <xf numFmtId="0" fontId="87" fillId="38" borderId="49" xfId="0" applyFont="1" applyFill="1" applyBorder="1" applyAlignment="1">
      <alignment horizontal="center" vertical="center"/>
    </xf>
    <xf numFmtId="0" fontId="87" fillId="38" borderId="40" xfId="0" applyFont="1" applyFill="1" applyBorder="1" applyAlignment="1">
      <alignment horizontal="center" vertical="center"/>
    </xf>
    <xf numFmtId="0" fontId="87" fillId="38" borderId="4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87" fillId="0" borderId="38" xfId="0" applyFont="1" applyBorder="1" applyAlignment="1">
      <alignment horizontal="center" vertical="center" wrapText="1"/>
    </xf>
    <xf numFmtId="0" fontId="87" fillId="0" borderId="46" xfId="0" applyFont="1" applyBorder="1" applyAlignment="1">
      <alignment horizontal="center" vertical="center" wrapText="1"/>
    </xf>
    <xf numFmtId="0" fontId="69" fillId="0" borderId="21" xfId="0" applyFont="1" applyFill="1" applyBorder="1" applyAlignment="1" applyProtection="1">
      <alignment horizontal="justify" vertical="center" wrapText="1"/>
      <protection hidden="1"/>
    </xf>
    <xf numFmtId="0" fontId="69" fillId="0" borderId="0" xfId="0" applyFont="1" applyFill="1" applyBorder="1" applyAlignment="1" applyProtection="1">
      <alignment horizontal="justify" vertical="center" wrapText="1"/>
      <protection hidden="1"/>
    </xf>
    <xf numFmtId="0" fontId="90" fillId="36" borderId="54" xfId="0" applyFont="1" applyFill="1" applyBorder="1" applyAlignment="1">
      <alignment horizontal="center" vertical="center"/>
    </xf>
    <xf numFmtId="0" fontId="90" fillId="36" borderId="55" xfId="0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90" fillId="36" borderId="56" xfId="0" applyFont="1" applyFill="1" applyBorder="1" applyAlignment="1">
      <alignment horizontal="center" vertical="center" textRotation="255"/>
    </xf>
    <xf numFmtId="0" fontId="0" fillId="33" borderId="36" xfId="0" applyFill="1" applyBorder="1" applyAlignment="1">
      <alignment horizontal="justify" vertical="center"/>
    </xf>
    <xf numFmtId="0" fontId="0" fillId="33" borderId="28" xfId="0" applyFill="1" applyBorder="1" applyAlignment="1">
      <alignment horizontal="justify" vertical="center"/>
    </xf>
    <xf numFmtId="0" fontId="0" fillId="33" borderId="11" xfId="0" applyFill="1" applyBorder="1" applyAlignment="1">
      <alignment horizontal="justify" vertical="center"/>
    </xf>
    <xf numFmtId="0" fontId="55" fillId="0" borderId="10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67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3" tint="-0.4999699890613556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name val="Calibri Light"/>
        <color theme="0" tint="-0.04997999966144562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name val="Calibri Light"/>
        <color theme="0" tint="-0.04997999966144562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name val="Calibri Light"/>
        <color theme="0" tint="-0.04997999966144562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name val="Calibri Light"/>
        <color theme="0" tint="-0.04997999966144562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name val="Calibri Light"/>
        <color theme="0" tint="-0.04997999966144562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name val="Calibri Light"/>
        <color theme="0" tint="-0.04997999966144562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name val="Calibri Light"/>
        <color theme="0" tint="-0.04997999966144562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 tint="-0.04997999966144562"/>
      </font>
      <fill>
        <patternFill>
          <bgColor rgb="FFFF0000"/>
        </patternFill>
      </fill>
      <border/>
    </dxf>
    <dxf>
      <font>
        <strike val="0"/>
        <color auto="1"/>
      </font>
      <border/>
    </dxf>
    <dxf>
      <font>
        <b val="0"/>
        <i val="0"/>
        <strike val="0"/>
        <color theme="0"/>
      </font>
      <fill>
        <patternFill>
          <bgColor theme="1"/>
        </patternFill>
      </fill>
      <border/>
    </dxf>
    <dxf>
      <font>
        <strike val="0"/>
        <color auto="1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 val="0"/>
        <i val="0"/>
        <color auto="1"/>
      </font>
      <fill>
        <patternFill>
          <bgColor rgb="FF00B05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strike val="0"/>
        <color theme="0"/>
      </font>
      <fill>
        <patternFill>
          <bgColor theme="1" tint="0.24995000660419464"/>
        </patternFill>
      </fill>
      <border/>
    </dxf>
    <dxf>
      <font>
        <color theme="0"/>
      </font>
      <fill>
        <patternFill>
          <bgColor theme="3" tint="-0.49996998906135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85725</xdr:rowOff>
    </xdr:from>
    <xdr:to>
      <xdr:col>12</xdr:col>
      <xdr:colOff>209550</xdr:colOff>
      <xdr:row>1</xdr:row>
      <xdr:rowOff>352425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868025" y="523875"/>
          <a:ext cx="152400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C%20OFICINA\2017\AUDITORIA\AUDITORIA%20FINANCIERA\Formatos\12.%20Formato%20No.12%20Evaluaci&#243;n%20del%20Control%20Interno%20Financie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sta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PIA%20JUL%202020\Capacitacion%20SINACOF%20agosto%202020\Talleres%201%20y%202%20Jaime\2.%20Taller%202%20AF%20Papel%20de%20Trabajo%20PT%2006%20Matriz_Riesgos_Contro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uación CI Financiero"/>
      <sheetName val="LISTA"/>
    </sheetNames>
    <sheetDataSet>
      <sheetData sheetId="1">
        <row r="2">
          <cell r="E2" t="str">
            <v>Si</v>
          </cell>
        </row>
        <row r="3">
          <cell r="E3" t="str">
            <v>Parcial</v>
          </cell>
        </row>
        <row r="4">
          <cell r="E4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n Riesgos y Controles"/>
      <sheetName val=" RIESGOS Y CONTROLES"/>
      <sheetName val="CONTROL"/>
      <sheetName val="LISTA"/>
    </sheetNames>
    <sheetDataSet>
      <sheetData sheetId="2">
        <row r="6">
          <cell r="C6" t="str">
            <v>Manual</v>
          </cell>
        </row>
        <row r="7">
          <cell r="C7" t="str">
            <v>Automatico</v>
          </cell>
        </row>
        <row r="8">
          <cell r="C8" t="str">
            <v>Semiautomatico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J258"/>
  <sheetViews>
    <sheetView showGridLines="0" view="pageLayout" zoomScaleNormal="60" workbookViewId="0" topLeftCell="A1">
      <selection activeCell="Q42" sqref="Q42:Q43"/>
    </sheetView>
  </sheetViews>
  <sheetFormatPr defaultColWidth="11.421875" defaultRowHeight="15"/>
  <cols>
    <col min="1" max="1" width="19.8515625" style="25" customWidth="1"/>
    <col min="2" max="2" width="17.28125" style="25" customWidth="1"/>
    <col min="3" max="3" width="26.8515625" style="25" customWidth="1"/>
    <col min="4" max="4" width="9.8515625" style="25" customWidth="1"/>
    <col min="5" max="5" width="31.8515625" style="25" customWidth="1"/>
    <col min="6" max="6" width="33.00390625" style="25" customWidth="1"/>
    <col min="7" max="7" width="9.7109375" style="25" customWidth="1"/>
    <col min="8" max="8" width="14.28125" style="25" customWidth="1"/>
    <col min="9" max="9" width="0.13671875" style="25" hidden="1" customWidth="1"/>
    <col min="10" max="10" width="11.421875" style="25" customWidth="1"/>
    <col min="11" max="11" width="7.00390625" style="25" hidden="1" customWidth="1"/>
    <col min="12" max="12" width="8.57421875" style="25" bestFit="1" customWidth="1"/>
    <col min="13" max="13" width="12.28125" style="25" customWidth="1"/>
    <col min="14" max="14" width="12.421875" style="25" customWidth="1"/>
    <col min="15" max="15" width="8.7109375" style="25" hidden="1" customWidth="1"/>
    <col min="16" max="16" width="14.140625" style="25" customWidth="1"/>
    <col min="17" max="17" width="23.140625" style="25" customWidth="1"/>
    <col min="18" max="18" width="11.00390625" style="25" customWidth="1"/>
    <col min="19" max="19" width="6.8515625" style="25" hidden="1" customWidth="1"/>
    <col min="20" max="20" width="9.421875" style="25" customWidth="1"/>
    <col min="21" max="21" width="3.57421875" style="25" hidden="1" customWidth="1"/>
    <col min="22" max="22" width="11.28125" style="25" customWidth="1"/>
    <col min="23" max="23" width="4.7109375" style="25" hidden="1" customWidth="1"/>
    <col min="24" max="24" width="13.28125" style="25" customWidth="1"/>
    <col min="25" max="25" width="5.00390625" style="25" hidden="1" customWidth="1"/>
    <col min="26" max="26" width="16.140625" style="25" customWidth="1"/>
    <col min="27" max="27" width="5.28125" style="25" hidden="1" customWidth="1"/>
    <col min="28" max="28" width="9.57421875" style="25" customWidth="1"/>
    <col min="29" max="29" width="5.00390625" style="25" hidden="1" customWidth="1"/>
    <col min="30" max="30" width="11.421875" style="25" customWidth="1"/>
    <col min="31" max="31" width="20.00390625" style="25" customWidth="1"/>
    <col min="32" max="32" width="0.2890625" style="25" hidden="1" customWidth="1"/>
    <col min="33" max="33" width="20.57421875" style="25" customWidth="1"/>
    <col min="34" max="34" width="14.28125" style="25" customWidth="1"/>
    <col min="35" max="35" width="0.13671875" style="25" hidden="1" customWidth="1"/>
    <col min="36" max="36" width="17.57421875" style="25" customWidth="1"/>
    <col min="37" max="37" width="5.00390625" style="25" hidden="1" customWidth="1"/>
    <col min="38" max="38" width="17.28125" style="25" customWidth="1"/>
    <col min="39" max="39" width="6.7109375" style="25" hidden="1" customWidth="1"/>
    <col min="40" max="40" width="12.57421875" style="25" hidden="1" customWidth="1"/>
    <col min="41" max="41" width="20.28125" style="25" customWidth="1"/>
    <col min="42" max="42" width="45.00390625" style="105" hidden="1" customWidth="1"/>
    <col min="43" max="43" width="23.140625" style="24" hidden="1" customWidth="1"/>
    <col min="44" max="44" width="11.421875" style="24" customWidth="1"/>
    <col min="45" max="45" width="19.00390625" style="24" customWidth="1"/>
    <col min="46" max="46" width="18.28125" style="24" customWidth="1"/>
    <col min="47" max="62" width="11.421875" style="24" customWidth="1"/>
    <col min="63" max="16384" width="11.421875" style="25" customWidth="1"/>
  </cols>
  <sheetData>
    <row r="1" spans="1:62" s="106" customFormat="1" ht="34.5" customHeight="1">
      <c r="A1" s="274"/>
      <c r="B1" s="294" t="s">
        <v>256</v>
      </c>
      <c r="C1" s="294"/>
      <c r="D1" s="294"/>
      <c r="E1" s="294"/>
      <c r="F1" s="43"/>
      <c r="G1" s="105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Y1" s="43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</row>
    <row r="2" spans="1:62" s="106" customFormat="1" ht="39" customHeight="1">
      <c r="A2" s="275"/>
      <c r="B2" s="295"/>
      <c r="C2" s="295"/>
      <c r="D2" s="295"/>
      <c r="E2" s="295"/>
      <c r="F2" s="44"/>
      <c r="H2" s="26" t="s">
        <v>210</v>
      </c>
      <c r="I2" s="44"/>
      <c r="J2" s="296"/>
      <c r="K2" s="296"/>
      <c r="L2" s="296"/>
      <c r="M2" s="44"/>
      <c r="N2" s="44"/>
      <c r="O2" s="44"/>
      <c r="P2" s="44"/>
      <c r="AM2" s="108"/>
      <c r="AQ2" s="145" t="s">
        <v>194</v>
      </c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</row>
    <row r="3" spans="1:62" s="21" customFormat="1" ht="33.75">
      <c r="A3" s="274"/>
      <c r="B3" s="276" t="s">
        <v>257</v>
      </c>
      <c r="C3" s="276"/>
      <c r="D3" s="276"/>
      <c r="E3" s="276"/>
      <c r="F3" s="45"/>
      <c r="G3" s="105"/>
      <c r="H3" s="45"/>
      <c r="I3" s="45"/>
      <c r="J3" s="45"/>
      <c r="K3" s="45"/>
      <c r="L3" s="45"/>
      <c r="M3" s="45"/>
      <c r="N3" s="45"/>
      <c r="O3" s="45"/>
      <c r="P3" s="45"/>
      <c r="AM3" s="94"/>
      <c r="AQ3" s="323" t="str">
        <f>IF(AND('Hoja de resultados'!I4&gt;=0,'Hoja de resultados'!I4&lt;=1),"100%",IF(AND('Hoja de resultados'!I4&gt;1,'Hoja de resultados'!I4&lt;=1.5),"80%",IF(AND('Hoja de resultados'!I4&gt;1.5,'Hoja de resultados'!I4&lt;=2),"50%",IF(AND('Hoja de resultados'!I4&gt;2,'Hoja de resultados'!I4&lt;=2.5),"25%",IF(AND('Hoja de resultados'!I4&gt;2.5,'Hoja de resultados'!I4&lt;3),"20%",IF('Hoja de resultados'!I4&gt;=3,"0%","ERROR EN EL CALCULO"))))))</f>
        <v>50%</v>
      </c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s="21" customFormat="1" ht="33.75">
      <c r="A4" s="105"/>
      <c r="B4" s="196"/>
      <c r="C4" s="196"/>
      <c r="D4" s="196"/>
      <c r="E4" s="196"/>
      <c r="F4" s="45"/>
      <c r="G4" s="105"/>
      <c r="H4" s="45"/>
      <c r="I4" s="45"/>
      <c r="J4" s="45"/>
      <c r="K4" s="45"/>
      <c r="L4" s="45"/>
      <c r="M4" s="45"/>
      <c r="N4" s="45"/>
      <c r="O4" s="45"/>
      <c r="P4" s="45"/>
      <c r="AM4" s="94"/>
      <c r="AQ4" s="323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</row>
    <row r="5" spans="1:43" s="197" customFormat="1" ht="18" customHeight="1">
      <c r="A5" s="326" t="s">
        <v>233</v>
      </c>
      <c r="B5" s="326"/>
      <c r="C5" s="280"/>
      <c r="D5" s="281"/>
      <c r="E5" s="201" t="s">
        <v>77</v>
      </c>
      <c r="F5" s="210"/>
      <c r="G5" s="212"/>
      <c r="H5" s="211"/>
      <c r="I5" s="209"/>
      <c r="S5" s="198"/>
      <c r="T5" s="198"/>
      <c r="AQ5" s="323"/>
    </row>
    <row r="6" spans="1:9" s="197" customFormat="1" ht="18.75" customHeight="1">
      <c r="A6" s="327" t="s">
        <v>235</v>
      </c>
      <c r="B6" s="327"/>
      <c r="C6" s="282"/>
      <c r="D6" s="283"/>
      <c r="E6" s="201" t="s">
        <v>234</v>
      </c>
      <c r="F6" s="210"/>
      <c r="G6" s="212"/>
      <c r="H6" s="211"/>
      <c r="I6" s="209"/>
    </row>
    <row r="7" spans="1:62" s="21" customFormat="1" ht="14.25" customHeight="1" thickBot="1">
      <c r="A7" s="105"/>
      <c r="B7" s="109"/>
      <c r="C7" s="199"/>
      <c r="D7" s="200"/>
      <c r="E7" s="109"/>
      <c r="F7" s="46"/>
      <c r="G7" s="111"/>
      <c r="H7" s="109"/>
      <c r="I7" s="109"/>
      <c r="J7" s="1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53"/>
      <c r="Z7" s="54"/>
      <c r="AA7" s="41"/>
      <c r="AB7" s="41"/>
      <c r="AC7" s="41"/>
      <c r="AD7" s="41"/>
      <c r="AE7" s="41"/>
      <c r="AF7" s="41"/>
      <c r="AG7" s="41"/>
      <c r="AH7" s="41"/>
      <c r="AI7" s="47"/>
      <c r="AJ7" s="41"/>
      <c r="AK7" s="41"/>
      <c r="AL7" s="41"/>
      <c r="AM7" s="41"/>
      <c r="AN7" s="41"/>
      <c r="AP7" s="42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1:62" s="21" customFormat="1" ht="21" customHeight="1" thickBot="1">
      <c r="A8" s="285" t="s">
        <v>215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7"/>
      <c r="AH8" s="311" t="s">
        <v>216</v>
      </c>
      <c r="AI8" s="312"/>
      <c r="AJ8" s="312"/>
      <c r="AK8" s="312"/>
      <c r="AL8" s="312"/>
      <c r="AM8" s="312"/>
      <c r="AN8" s="312"/>
      <c r="AO8" s="313"/>
      <c r="AP8" s="48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</row>
    <row r="9" spans="1:42" ht="31.5" customHeight="1">
      <c r="A9" s="290" t="s">
        <v>11</v>
      </c>
      <c r="B9" s="292" t="s">
        <v>0</v>
      </c>
      <c r="C9" s="301" t="s">
        <v>143</v>
      </c>
      <c r="D9" s="321" t="s">
        <v>96</v>
      </c>
      <c r="E9" s="304" t="s">
        <v>64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3" t="s">
        <v>203</v>
      </c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213"/>
      <c r="AG9" s="288" t="s">
        <v>223</v>
      </c>
      <c r="AH9" s="299" t="s">
        <v>204</v>
      </c>
      <c r="AI9" s="299"/>
      <c r="AJ9" s="299"/>
      <c r="AK9" s="299"/>
      <c r="AL9" s="299"/>
      <c r="AM9" s="299"/>
      <c r="AN9" s="299"/>
      <c r="AO9" s="300"/>
      <c r="AP9" s="297" t="s">
        <v>198</v>
      </c>
    </row>
    <row r="10" spans="1:61" s="23" customFormat="1" ht="78" customHeight="1" thickBot="1">
      <c r="A10" s="291"/>
      <c r="B10" s="293"/>
      <c r="C10" s="302"/>
      <c r="D10" s="322"/>
      <c r="E10" s="214" t="s">
        <v>76</v>
      </c>
      <c r="F10" s="227" t="s">
        <v>229</v>
      </c>
      <c r="G10" s="215" t="s">
        <v>1</v>
      </c>
      <c r="H10" s="215" t="s">
        <v>2</v>
      </c>
      <c r="I10" s="216" t="s">
        <v>144</v>
      </c>
      <c r="J10" s="214" t="s">
        <v>145</v>
      </c>
      <c r="K10" s="217" t="s">
        <v>98</v>
      </c>
      <c r="L10" s="218" t="s">
        <v>214</v>
      </c>
      <c r="M10" s="218" t="s">
        <v>213</v>
      </c>
      <c r="N10" s="218" t="s">
        <v>123</v>
      </c>
      <c r="O10" s="219" t="s">
        <v>146</v>
      </c>
      <c r="P10" s="220" t="s">
        <v>106</v>
      </c>
      <c r="Q10" s="221" t="s">
        <v>93</v>
      </c>
      <c r="R10" s="221" t="s">
        <v>65</v>
      </c>
      <c r="S10" s="222">
        <v>0.3</v>
      </c>
      <c r="T10" s="221" t="s">
        <v>66</v>
      </c>
      <c r="U10" s="222">
        <v>0.25</v>
      </c>
      <c r="V10" s="221" t="s">
        <v>68</v>
      </c>
      <c r="W10" s="222">
        <v>0.1</v>
      </c>
      <c r="X10" s="221" t="s">
        <v>67</v>
      </c>
      <c r="Y10" s="222">
        <v>0.25</v>
      </c>
      <c r="Z10" s="221" t="s">
        <v>69</v>
      </c>
      <c r="AA10" s="222">
        <v>0.05</v>
      </c>
      <c r="AB10" s="221" t="s">
        <v>70</v>
      </c>
      <c r="AC10" s="222">
        <v>0.05</v>
      </c>
      <c r="AD10" s="221" t="s">
        <v>149</v>
      </c>
      <c r="AE10" s="221" t="s">
        <v>211</v>
      </c>
      <c r="AF10" s="223"/>
      <c r="AG10" s="289"/>
      <c r="AH10" s="224" t="s">
        <v>201</v>
      </c>
      <c r="AI10" s="225">
        <v>0.2</v>
      </c>
      <c r="AJ10" s="224" t="s">
        <v>200</v>
      </c>
      <c r="AK10" s="225">
        <v>0.6</v>
      </c>
      <c r="AL10" s="226" t="s">
        <v>207</v>
      </c>
      <c r="AM10" s="225">
        <v>0.2</v>
      </c>
      <c r="AN10" s="324" t="s">
        <v>202</v>
      </c>
      <c r="AO10" s="325"/>
      <c r="AP10" s="29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2" ht="96" customHeight="1">
      <c r="A11" s="235" t="s">
        <v>208</v>
      </c>
      <c r="B11" s="235" t="s">
        <v>75</v>
      </c>
      <c r="C11" s="255" t="s">
        <v>243</v>
      </c>
      <c r="D11" s="253">
        <v>1</v>
      </c>
      <c r="E11" s="256" t="s">
        <v>244</v>
      </c>
      <c r="F11" s="257" t="s">
        <v>245</v>
      </c>
      <c r="G11" s="236">
        <v>3</v>
      </c>
      <c r="H11" s="236">
        <v>2</v>
      </c>
      <c r="I11" s="50">
        <f aca="true" t="shared" si="0" ref="I11:I18">IF(OR(G11="",H11=""),"",G11*H11)</f>
        <v>6</v>
      </c>
      <c r="J11" s="29" t="str">
        <f aca="true" t="shared" si="1" ref="J11:J18">IF(AND(I11&gt;=6,I11&lt;=9),"ALTO",IF(AND(I11&gt;=3,I11&lt;=6),"MEDIO",IF(AND(I11&gt;=1,I11&lt;3),"BAJO"," ")))</f>
        <v>ALTO</v>
      </c>
      <c r="K11" s="30" t="str">
        <f aca="true" t="shared" si="2" ref="K11:K18">IF(I11="","",IF(I11&gt;=6,"3",IF(AND(I11&gt;=3,I11&lt;6),"2",IF(AND(I11&gt;=0,I11&lt;=2),"1",""))))</f>
        <v>3</v>
      </c>
      <c r="L11" s="28" t="s">
        <v>8</v>
      </c>
      <c r="M11" s="28" t="s">
        <v>100</v>
      </c>
      <c r="N11" s="28" t="s">
        <v>104</v>
      </c>
      <c r="O11" s="149">
        <f aca="true" t="shared" si="3" ref="O11:O18">IF(L11="","",IF(L11="SI",K11+3,IF(AND(L11="NO"),K11)))</f>
        <v>6</v>
      </c>
      <c r="P11" s="32" t="str">
        <f aca="true" t="shared" si="4" ref="P11:P18">IF(OR(O11="3"),"ALTO",IF(OR(O11="2"),"MEDIO",IF(O11="1","BAJO",IF(L11="SI","CRÍTICO",""))))</f>
        <v>CRÍTICO</v>
      </c>
      <c r="Q11" s="234" t="s">
        <v>239</v>
      </c>
      <c r="R11" s="27" t="s">
        <v>6</v>
      </c>
      <c r="S11" s="91">
        <f aca="true" t="shared" si="5" ref="S11:S18">IF(R11="ADECUADO",1,IF(R11="PARCIAL",2,IF(R11="INADECUADO",2.5,IF(R11="INEXISTENTE",3," "))))</f>
        <v>1</v>
      </c>
      <c r="T11" s="27" t="s">
        <v>113</v>
      </c>
      <c r="U11" s="33">
        <f aca="true" t="shared" si="6" ref="U11:U18">IF(T11="AUTOMATICO",1,IF(T11="SEMIAUTOMATICO",2,IF(T11="MANUAL",3," ")))</f>
        <v>1</v>
      </c>
      <c r="V11" s="27" t="s">
        <v>117</v>
      </c>
      <c r="W11" s="52">
        <f aca="true" t="shared" si="7" ref="W11:W18">IF(V11="RAZONABLE",1,IF(V11="NO RAZONABLE",3," "))</f>
        <v>1</v>
      </c>
      <c r="X11" s="40" t="s">
        <v>119</v>
      </c>
      <c r="Y11" s="52">
        <f aca="true" t="shared" si="8" ref="Y11:Y18">IF(X11="EXISTE",1,IF(X11="NO EXISTE",3," "))</f>
        <v>1</v>
      </c>
      <c r="Z11" s="40" t="s">
        <v>115</v>
      </c>
      <c r="AA11" s="52">
        <f aca="true" t="shared" si="9" ref="AA11:AA18">IF(Z11="DOCUMENTADO",1,IF(Z11="NO DOCUMENTADO",3," "))</f>
        <v>1</v>
      </c>
      <c r="AB11" s="27" t="s">
        <v>121</v>
      </c>
      <c r="AC11" s="34">
        <f aca="true" t="shared" si="10" ref="AC11:AC18">IF(AB11="","",IF(AB11="PREVENTIVO",1,IF(AB11="CORRECTIVO",3," ")))</f>
        <v>1</v>
      </c>
      <c r="AD11" s="148">
        <f aca="true" t="shared" si="11" ref="AD11:AD18">IF(R11="INEXISTENTE",3,SUM((S11*$S$10),(U11*$U$10),(W11*$W$10),(Y11*$Y$10),(AA11*$AA$10),(AC11*$AC$10)))</f>
        <v>1</v>
      </c>
      <c r="AE11" s="178" t="str">
        <f aca="true" t="shared" si="12" ref="AE11:AE18">IF(R11="Inexistente","INEXISTENTE",IF(AND(AD11&gt;=0,AD11&lt;=1),"EFICIENTE",IF(AND(AD11&gt;1,AD11&lt;=2),"PARCIALMENTE ADECUADO",IF(AND(AD11&gt;2,AD11&lt;=3),"INEFICIENTE","ERROR"))))</f>
        <v>EFICIENTE</v>
      </c>
      <c r="AF11" s="163">
        <f aca="true" t="shared" si="13" ref="AF11:AF18">AD11*O11</f>
        <v>6</v>
      </c>
      <c r="AG11" s="32" t="str">
        <f aca="true" t="shared" si="14" ref="AG11:AG18">IF(L11="SI","CRÍTICO",IF(AND(AF11&gt;=0,AF11&lt;=3),"BAJO",IF(AND(AF11&gt;=3.1,AF11&lt;=6),"MEDIO",IF(AF11&gt;6,"ALTO","ERROR"))))</f>
        <v>CRÍTICO</v>
      </c>
      <c r="AH11" s="37" t="s">
        <v>119</v>
      </c>
      <c r="AI11" s="38">
        <f aca="true" t="shared" si="15" ref="AI11:AI18">IF(AH11="EXISTE",1,IF(AH11="PARCIAL",2,IF(AH11="NO EXISTE",3,"")))</f>
        <v>1</v>
      </c>
      <c r="AJ11" s="37" t="s">
        <v>134</v>
      </c>
      <c r="AK11" s="38">
        <f aca="true" t="shared" si="16" ref="AK11:AK18">IF(AJ11="SIN HALLAZGOS",0,IF(AJ11="HALLAZGOS SIN INCIDENCIA FISCAL",2,IF(AJ11="HALLAZGOS CON INCIDENCIA FISCAL",3,"")))</f>
        <v>0</v>
      </c>
      <c r="AL11" s="37" t="s">
        <v>23</v>
      </c>
      <c r="AM11" s="38">
        <f aca="true" t="shared" si="17" ref="AM11:AM18">IF(AL11="NO",1,IF(AL11="SI",3,""))</f>
        <v>3</v>
      </c>
      <c r="AN11" s="50">
        <f aca="true" t="shared" si="18" ref="AN11:AN18">SUM((AI11*$AI$10),(AK11*$AK$10),(AM11*$AM$10))</f>
        <v>0.8</v>
      </c>
      <c r="AO11" s="50" t="str">
        <f>IF(R11="INEXISTENTE","INEFICAZ",IF(AND(AN11&gt;=0,AN11&lt;=1),"EFECTIVO",IF(AND(AN11&gt;1,AN11&lt;=2),"CON DEFICIENCIAS",IF(AN11&gt;2,"INEFECTIVO",""))))</f>
        <v>EFECTIVO</v>
      </c>
      <c r="AP11" s="92">
        <f aca="true" t="shared" si="19" ref="AP11:AP18">IF(R11="INEXISTENTE",3,SUM((AD11*25)/100,(AN11*75)/100))</f>
        <v>0.85</v>
      </c>
      <c r="AQ11" s="112"/>
      <c r="BJ11" s="25"/>
    </row>
    <row r="12" spans="1:62" ht="93" customHeight="1">
      <c r="A12" s="235" t="s">
        <v>208</v>
      </c>
      <c r="B12" s="235" t="s">
        <v>75</v>
      </c>
      <c r="C12" s="258" t="s">
        <v>246</v>
      </c>
      <c r="D12" s="259">
        <v>2</v>
      </c>
      <c r="E12" s="260" t="s">
        <v>247</v>
      </c>
      <c r="F12" s="261" t="s">
        <v>248</v>
      </c>
      <c r="G12" s="262">
        <v>3</v>
      </c>
      <c r="H12" s="262">
        <v>2</v>
      </c>
      <c r="I12" s="174">
        <f t="shared" si="0"/>
        <v>6</v>
      </c>
      <c r="J12" s="175" t="str">
        <f t="shared" si="1"/>
        <v>ALTO</v>
      </c>
      <c r="K12" s="176" t="str">
        <f t="shared" si="2"/>
        <v>3</v>
      </c>
      <c r="L12" s="27" t="s">
        <v>8</v>
      </c>
      <c r="M12" s="27" t="s">
        <v>101</v>
      </c>
      <c r="N12" s="27" t="s">
        <v>103</v>
      </c>
      <c r="O12" s="31">
        <f t="shared" si="3"/>
        <v>6</v>
      </c>
      <c r="P12" s="172" t="str">
        <f t="shared" si="4"/>
        <v>CRÍTICO</v>
      </c>
      <c r="Q12" s="234" t="s">
        <v>239</v>
      </c>
      <c r="R12" s="27" t="s">
        <v>6</v>
      </c>
      <c r="S12" s="91">
        <f t="shared" si="5"/>
        <v>1</v>
      </c>
      <c r="T12" s="27" t="s">
        <v>112</v>
      </c>
      <c r="U12" s="33">
        <f t="shared" si="6"/>
        <v>3</v>
      </c>
      <c r="V12" s="27" t="s">
        <v>118</v>
      </c>
      <c r="W12" s="52">
        <f t="shared" si="7"/>
        <v>3</v>
      </c>
      <c r="X12" s="40" t="s">
        <v>119</v>
      </c>
      <c r="Y12" s="52">
        <f t="shared" si="8"/>
        <v>1</v>
      </c>
      <c r="Z12" s="40" t="s">
        <v>115</v>
      </c>
      <c r="AA12" s="52">
        <f t="shared" si="9"/>
        <v>1</v>
      </c>
      <c r="AB12" s="27" t="s">
        <v>121</v>
      </c>
      <c r="AC12" s="177">
        <f t="shared" si="10"/>
        <v>1</v>
      </c>
      <c r="AD12" s="59">
        <f t="shared" si="11"/>
        <v>1.7000000000000002</v>
      </c>
      <c r="AE12" s="178" t="str">
        <f t="shared" si="12"/>
        <v>PARCIALMENTE ADECUADO</v>
      </c>
      <c r="AF12" s="36">
        <f t="shared" si="13"/>
        <v>10.200000000000001</v>
      </c>
      <c r="AG12" s="172" t="str">
        <f t="shared" si="14"/>
        <v>CRÍTICO</v>
      </c>
      <c r="AH12" s="39" t="s">
        <v>119</v>
      </c>
      <c r="AI12" s="33">
        <f t="shared" si="15"/>
        <v>1</v>
      </c>
      <c r="AJ12" s="39" t="s">
        <v>136</v>
      </c>
      <c r="AK12" s="33">
        <f t="shared" si="16"/>
        <v>2</v>
      </c>
      <c r="AL12" s="39" t="s">
        <v>23</v>
      </c>
      <c r="AM12" s="33">
        <f t="shared" si="17"/>
        <v>3</v>
      </c>
      <c r="AN12" s="174">
        <f t="shared" si="18"/>
        <v>2</v>
      </c>
      <c r="AO12" s="50" t="str">
        <f aca="true" t="shared" si="20" ref="AO12:AO27">IF(R12="INEXISTENTE","INEFICAZ",IF(AND(AN12&gt;=0,AN12&lt;=1),"EFECTIVO",IF(AND(AN12&gt;1,AN12&lt;=2),"CON DEFICIENCIAS",IF(AN12&gt;2,"INEFECTIVO",""))))</f>
        <v>CON DEFICIENCIAS</v>
      </c>
      <c r="AP12" s="92">
        <f t="shared" si="19"/>
        <v>1.925</v>
      </c>
      <c r="BJ12" s="25"/>
    </row>
    <row r="13" spans="1:62" ht="63.75" customHeight="1">
      <c r="A13" s="235" t="s">
        <v>208</v>
      </c>
      <c r="B13" s="235" t="s">
        <v>49</v>
      </c>
      <c r="C13" s="258" t="s">
        <v>249</v>
      </c>
      <c r="D13" s="259">
        <v>3</v>
      </c>
      <c r="E13" s="260" t="s">
        <v>250</v>
      </c>
      <c r="F13" s="263" t="s">
        <v>251</v>
      </c>
      <c r="G13" s="262">
        <v>3</v>
      </c>
      <c r="H13" s="262">
        <v>2</v>
      </c>
      <c r="I13" s="237">
        <f t="shared" si="0"/>
        <v>6</v>
      </c>
      <c r="J13" s="238" t="str">
        <f t="shared" si="1"/>
        <v>ALTO</v>
      </c>
      <c r="K13" s="239" t="str">
        <f t="shared" si="2"/>
        <v>3</v>
      </c>
      <c r="L13" s="27" t="s">
        <v>9</v>
      </c>
      <c r="M13" s="27"/>
      <c r="N13" s="27"/>
      <c r="O13" s="149" t="str">
        <f t="shared" si="3"/>
        <v>3</v>
      </c>
      <c r="P13" s="32" t="str">
        <f t="shared" si="4"/>
        <v>ALTO</v>
      </c>
      <c r="Q13" s="253" t="s">
        <v>240</v>
      </c>
      <c r="R13" s="236" t="s">
        <v>6</v>
      </c>
      <c r="S13" s="241">
        <f t="shared" si="5"/>
        <v>1</v>
      </c>
      <c r="T13" s="236" t="s">
        <v>112</v>
      </c>
      <c r="U13" s="242">
        <f t="shared" si="6"/>
        <v>3</v>
      </c>
      <c r="V13" s="236" t="s">
        <v>118</v>
      </c>
      <c r="W13" s="242">
        <f t="shared" si="7"/>
        <v>3</v>
      </c>
      <c r="X13" s="243" t="s">
        <v>119</v>
      </c>
      <c r="Y13" s="242">
        <f t="shared" si="8"/>
        <v>1</v>
      </c>
      <c r="Z13" s="243" t="s">
        <v>115</v>
      </c>
      <c r="AA13" s="242">
        <f t="shared" si="9"/>
        <v>1</v>
      </c>
      <c r="AB13" s="236" t="s">
        <v>121</v>
      </c>
      <c r="AC13" s="34">
        <f t="shared" si="10"/>
        <v>1</v>
      </c>
      <c r="AD13" s="148">
        <f t="shared" si="11"/>
        <v>1.7000000000000002</v>
      </c>
      <c r="AE13" s="35" t="str">
        <f t="shared" si="12"/>
        <v>PARCIALMENTE ADECUADO</v>
      </c>
      <c r="AF13" s="163">
        <f t="shared" si="13"/>
        <v>5.1000000000000005</v>
      </c>
      <c r="AG13" s="244" t="str">
        <f t="shared" si="14"/>
        <v>MEDIO</v>
      </c>
      <c r="AH13" s="39" t="s">
        <v>119</v>
      </c>
      <c r="AI13" s="33">
        <f>IF(AH13="EXISTE",1,IF(AH13="PARCIAL",2,IF(AH13="NO EXISTE",3,"")))</f>
        <v>1</v>
      </c>
      <c r="AJ13" s="39" t="s">
        <v>136</v>
      </c>
      <c r="AK13" s="33">
        <f>IF(AJ13="SIN HALLAZGOS",0,IF(AJ13="HALLAZGOS SIN INCIDENCIA FISCAL",2,IF(AJ13="HALLAZGOS CON INCIDENCIA FISCAL",3,"")))</f>
        <v>2</v>
      </c>
      <c r="AL13" s="39" t="s">
        <v>23</v>
      </c>
      <c r="AM13" s="246">
        <f t="shared" si="17"/>
        <v>3</v>
      </c>
      <c r="AN13" s="237">
        <f t="shared" si="18"/>
        <v>2</v>
      </c>
      <c r="AO13" s="50" t="str">
        <f t="shared" si="20"/>
        <v>CON DEFICIENCIAS</v>
      </c>
      <c r="AP13" s="247">
        <f t="shared" si="19"/>
        <v>1.925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ht="111.75" customHeight="1">
      <c r="A14" s="235" t="s">
        <v>208</v>
      </c>
      <c r="B14" s="235" t="s">
        <v>49</v>
      </c>
      <c r="C14" s="264" t="s">
        <v>252</v>
      </c>
      <c r="D14" s="265">
        <v>4</v>
      </c>
      <c r="E14" s="264" t="s">
        <v>253</v>
      </c>
      <c r="F14" s="266" t="s">
        <v>254</v>
      </c>
      <c r="G14" s="262">
        <v>3</v>
      </c>
      <c r="H14" s="262">
        <v>2</v>
      </c>
      <c r="I14" s="237">
        <f t="shared" si="0"/>
        <v>6</v>
      </c>
      <c r="J14" s="238" t="str">
        <f t="shared" si="1"/>
        <v>ALTO</v>
      </c>
      <c r="K14" s="239" t="str">
        <f t="shared" si="2"/>
        <v>3</v>
      </c>
      <c r="L14" s="27" t="s">
        <v>9</v>
      </c>
      <c r="M14" s="27"/>
      <c r="N14" s="27"/>
      <c r="O14" s="31" t="str">
        <f t="shared" si="3"/>
        <v>3</v>
      </c>
      <c r="P14" s="32" t="str">
        <f t="shared" si="4"/>
        <v>ALTO</v>
      </c>
      <c r="Q14" s="253" t="s">
        <v>240</v>
      </c>
      <c r="R14" s="236" t="s">
        <v>6</v>
      </c>
      <c r="S14" s="241">
        <f t="shared" si="5"/>
        <v>1</v>
      </c>
      <c r="T14" s="236" t="s">
        <v>112</v>
      </c>
      <c r="U14" s="242">
        <f t="shared" si="6"/>
        <v>3</v>
      </c>
      <c r="V14" s="236" t="s">
        <v>118</v>
      </c>
      <c r="W14" s="242">
        <f t="shared" si="7"/>
        <v>3</v>
      </c>
      <c r="X14" s="243" t="s">
        <v>119</v>
      </c>
      <c r="Y14" s="242">
        <f t="shared" si="8"/>
        <v>1</v>
      </c>
      <c r="Z14" s="243" t="s">
        <v>115</v>
      </c>
      <c r="AA14" s="242">
        <f t="shared" si="9"/>
        <v>1</v>
      </c>
      <c r="AB14" s="236" t="s">
        <v>121</v>
      </c>
      <c r="AC14" s="34">
        <f t="shared" si="10"/>
        <v>1</v>
      </c>
      <c r="AD14" s="59">
        <f t="shared" si="11"/>
        <v>1.7000000000000002</v>
      </c>
      <c r="AE14" s="35" t="str">
        <f>IF(R14="Inexistente","INEXISTENTE",IF(AND(AD14&gt;=0,AD14&lt;=1),"EFICIENTE",IF(AND(AD14&gt;1,AD14&lt;=2),"PARCIALMENTE ADECUADO",IF(AND(AD14&gt;2,AD14&lt;=3),"INEFICIENTE","ERROR"))))</f>
        <v>PARCIALMENTE ADECUADO</v>
      </c>
      <c r="AF14" s="36">
        <f t="shared" si="13"/>
        <v>5.1000000000000005</v>
      </c>
      <c r="AG14" s="244" t="str">
        <f t="shared" si="14"/>
        <v>MEDIO</v>
      </c>
      <c r="AH14" s="39" t="s">
        <v>119</v>
      </c>
      <c r="AI14" s="33">
        <f>IF(AH14="EXISTE",1,IF(AH14="PARCIAL",2,IF(AH14="NO EXISTE",3,"")))</f>
        <v>1</v>
      </c>
      <c r="AJ14" s="39" t="s">
        <v>136</v>
      </c>
      <c r="AK14" s="33">
        <f>IF(AJ14="SIN HALLAZGOS",0,IF(AJ14="HALLAZGOS SIN INCIDENCIA FISCAL",2,IF(AJ14="HALLAZGOS CON INCIDENCIA FISCAL",3,"")))</f>
        <v>2</v>
      </c>
      <c r="AL14" s="39" t="s">
        <v>23</v>
      </c>
      <c r="AM14" s="246">
        <f t="shared" si="17"/>
        <v>3</v>
      </c>
      <c r="AN14" s="237">
        <f t="shared" si="18"/>
        <v>2</v>
      </c>
      <c r="AO14" s="50" t="str">
        <f t="shared" si="20"/>
        <v>CON DEFICIENCIAS</v>
      </c>
      <c r="AP14" s="247">
        <f t="shared" si="19"/>
        <v>1.925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</row>
    <row r="15" spans="1:62" ht="111.75" customHeight="1">
      <c r="A15" s="235" t="s">
        <v>209</v>
      </c>
      <c r="B15" s="235" t="s">
        <v>57</v>
      </c>
      <c r="C15" s="173"/>
      <c r="D15" s="248"/>
      <c r="E15" s="249"/>
      <c r="F15" s="249"/>
      <c r="G15" s="236">
        <v>2</v>
      </c>
      <c r="H15" s="236">
        <v>1</v>
      </c>
      <c r="I15" s="237">
        <f t="shared" si="0"/>
        <v>2</v>
      </c>
      <c r="J15" s="238" t="str">
        <f t="shared" si="1"/>
        <v>BAJO</v>
      </c>
      <c r="K15" s="239" t="str">
        <f t="shared" si="2"/>
        <v>1</v>
      </c>
      <c r="L15" s="27" t="s">
        <v>9</v>
      </c>
      <c r="M15" s="27"/>
      <c r="N15" s="27"/>
      <c r="O15" s="31" t="str">
        <f t="shared" si="3"/>
        <v>1</v>
      </c>
      <c r="P15" s="32" t="str">
        <f t="shared" si="4"/>
        <v>BAJO</v>
      </c>
      <c r="Q15" s="253" t="s">
        <v>240</v>
      </c>
      <c r="R15" s="236" t="s">
        <v>6</v>
      </c>
      <c r="S15" s="241">
        <f>IF(R15="ADECUADO",1,IF(R15="PARCIAL",2,IF(R15="INADECUADO",2.5,IF(R15="INEXISTENTE",3," "))))</f>
        <v>1</v>
      </c>
      <c r="T15" s="236" t="s">
        <v>112</v>
      </c>
      <c r="U15" s="242">
        <f>IF(T15="AUTOMATICO",1,IF(T15="SEMIAUTOMATICO",2,IF(T15="MANUAL",3," ")))</f>
        <v>3</v>
      </c>
      <c r="V15" s="236" t="s">
        <v>118</v>
      </c>
      <c r="W15" s="242">
        <f>IF(V15="RAZONABLE",1,IF(V15="NO RAZONABLE",3," "))</f>
        <v>3</v>
      </c>
      <c r="X15" s="243" t="s">
        <v>119</v>
      </c>
      <c r="Y15" s="242">
        <f>IF(X15="EXISTE",1,IF(X15="NO EXISTE",3," "))</f>
        <v>1</v>
      </c>
      <c r="Z15" s="243" t="s">
        <v>115</v>
      </c>
      <c r="AA15" s="242">
        <f>IF(Z15="DOCUMENTADO",1,IF(Z15="NO DOCUMENTADO",3," "))</f>
        <v>1</v>
      </c>
      <c r="AB15" s="236" t="s">
        <v>121</v>
      </c>
      <c r="AC15" s="34">
        <f t="shared" si="10"/>
        <v>1</v>
      </c>
      <c r="AD15" s="59">
        <f t="shared" si="11"/>
        <v>1.7000000000000002</v>
      </c>
      <c r="AE15" s="35" t="str">
        <f t="shared" si="12"/>
        <v>PARCIALMENTE ADECUADO</v>
      </c>
      <c r="AF15" s="36">
        <f t="shared" si="13"/>
        <v>1.7000000000000002</v>
      </c>
      <c r="AG15" s="244" t="str">
        <f t="shared" si="14"/>
        <v>BAJO</v>
      </c>
      <c r="AH15" s="39" t="s">
        <v>119</v>
      </c>
      <c r="AI15" s="33">
        <f>IF(AH15="EXISTE",1,IF(AH15="PARCIAL",2,IF(AH15="NO EXISTE",3,"")))</f>
        <v>1</v>
      </c>
      <c r="AJ15" s="39" t="s">
        <v>136</v>
      </c>
      <c r="AK15" s="33">
        <f>IF(AJ15="SIN HALLAZGOS",0,IF(AJ15="HALLAZGOS SIN INCIDENCIA FISCAL",2,IF(AJ15="HALLAZGOS CON INCIDENCIA FISCAL",3,"")))</f>
        <v>2</v>
      </c>
      <c r="AL15" s="39" t="s">
        <v>23</v>
      </c>
      <c r="AM15" s="246">
        <f t="shared" si="17"/>
        <v>3</v>
      </c>
      <c r="AN15" s="237">
        <f t="shared" si="18"/>
        <v>2</v>
      </c>
      <c r="AO15" s="50" t="str">
        <f t="shared" si="20"/>
        <v>CON DEFICIENCIAS</v>
      </c>
      <c r="AP15" s="247">
        <f t="shared" si="19"/>
        <v>1.925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</row>
    <row r="16" spans="1:62" ht="111.75" customHeight="1">
      <c r="A16" s="235"/>
      <c r="B16" s="235"/>
      <c r="C16" s="173"/>
      <c r="D16" s="248"/>
      <c r="E16" s="249"/>
      <c r="F16" s="249"/>
      <c r="G16" s="236"/>
      <c r="H16" s="236"/>
      <c r="I16" s="237">
        <f t="shared" si="0"/>
      </c>
      <c r="J16" s="238" t="str">
        <f t="shared" si="1"/>
        <v> </v>
      </c>
      <c r="K16" s="239">
        <f t="shared" si="2"/>
      </c>
      <c r="L16" s="27"/>
      <c r="M16" s="27"/>
      <c r="N16" s="27"/>
      <c r="O16" s="31">
        <f t="shared" si="3"/>
      </c>
      <c r="P16" s="32">
        <f t="shared" si="4"/>
      </c>
      <c r="Q16" s="240"/>
      <c r="R16" s="236"/>
      <c r="S16" s="250" t="str">
        <f t="shared" si="5"/>
        <v> </v>
      </c>
      <c r="T16" s="236"/>
      <c r="U16" s="251" t="str">
        <f t="shared" si="6"/>
        <v> </v>
      </c>
      <c r="V16" s="236"/>
      <c r="W16" s="252" t="str">
        <f t="shared" si="7"/>
        <v> </v>
      </c>
      <c r="X16" s="243"/>
      <c r="Y16" s="252" t="str">
        <f t="shared" si="8"/>
        <v> </v>
      </c>
      <c r="Z16" s="243"/>
      <c r="AA16" s="252" t="str">
        <f t="shared" si="9"/>
        <v> </v>
      </c>
      <c r="AB16" s="236"/>
      <c r="AC16" s="34">
        <f t="shared" si="10"/>
      </c>
      <c r="AD16" s="59" t="e">
        <f t="shared" si="11"/>
        <v>#VALUE!</v>
      </c>
      <c r="AE16" s="35" t="e">
        <f t="shared" si="12"/>
        <v>#VALUE!</v>
      </c>
      <c r="AF16" s="36" t="e">
        <f t="shared" si="13"/>
        <v>#VALUE!</v>
      </c>
      <c r="AG16" s="244" t="e">
        <f t="shared" si="14"/>
        <v>#VALUE!</v>
      </c>
      <c r="AH16" s="245"/>
      <c r="AI16" s="251">
        <f t="shared" si="15"/>
      </c>
      <c r="AJ16" s="245"/>
      <c r="AK16" s="242">
        <f t="shared" si="16"/>
      </c>
      <c r="AL16" s="245"/>
      <c r="AM16" s="246">
        <f t="shared" si="17"/>
      </c>
      <c r="AN16" s="237" t="e">
        <f t="shared" si="18"/>
        <v>#VALUE!</v>
      </c>
      <c r="AO16" s="50" t="e">
        <f t="shared" si="20"/>
        <v>#VALUE!</v>
      </c>
      <c r="AP16" s="247" t="e">
        <f t="shared" si="19"/>
        <v>#VALUE!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1:62" ht="111.75" customHeight="1">
      <c r="A17" s="235"/>
      <c r="B17" s="235"/>
      <c r="C17" s="173"/>
      <c r="D17" s="248"/>
      <c r="E17" s="249"/>
      <c r="F17" s="249"/>
      <c r="G17" s="236"/>
      <c r="H17" s="236"/>
      <c r="I17" s="237">
        <f t="shared" si="0"/>
      </c>
      <c r="J17" s="238" t="str">
        <f t="shared" si="1"/>
        <v> </v>
      </c>
      <c r="K17" s="239">
        <f t="shared" si="2"/>
      </c>
      <c r="L17" s="27"/>
      <c r="M17" s="27"/>
      <c r="N17" s="27"/>
      <c r="O17" s="31">
        <f t="shared" si="3"/>
      </c>
      <c r="P17" s="32">
        <f t="shared" si="4"/>
      </c>
      <c r="Q17" s="240"/>
      <c r="R17" s="236"/>
      <c r="S17" s="250" t="str">
        <f t="shared" si="5"/>
        <v> </v>
      </c>
      <c r="T17" s="236"/>
      <c r="U17" s="251" t="str">
        <f t="shared" si="6"/>
        <v> </v>
      </c>
      <c r="V17" s="236"/>
      <c r="W17" s="252" t="str">
        <f t="shared" si="7"/>
        <v> </v>
      </c>
      <c r="X17" s="243"/>
      <c r="Y17" s="252" t="str">
        <f t="shared" si="8"/>
        <v> </v>
      </c>
      <c r="Z17" s="243"/>
      <c r="AA17" s="252" t="str">
        <f t="shared" si="9"/>
        <v> </v>
      </c>
      <c r="AB17" s="236"/>
      <c r="AC17" s="34">
        <f t="shared" si="10"/>
      </c>
      <c r="AD17" s="59" t="e">
        <f t="shared" si="11"/>
        <v>#VALUE!</v>
      </c>
      <c r="AE17" s="35" t="e">
        <f t="shared" si="12"/>
        <v>#VALUE!</v>
      </c>
      <c r="AF17" s="36" t="e">
        <f t="shared" si="13"/>
        <v>#VALUE!</v>
      </c>
      <c r="AG17" s="244" t="e">
        <f t="shared" si="14"/>
        <v>#VALUE!</v>
      </c>
      <c r="AH17" s="245"/>
      <c r="AI17" s="251">
        <f t="shared" si="15"/>
      </c>
      <c r="AJ17" s="245"/>
      <c r="AK17" s="242">
        <f t="shared" si="16"/>
      </c>
      <c r="AL17" s="245"/>
      <c r="AM17" s="246">
        <f t="shared" si="17"/>
      </c>
      <c r="AN17" s="237" t="e">
        <f t="shared" si="18"/>
        <v>#VALUE!</v>
      </c>
      <c r="AO17" s="50" t="e">
        <f t="shared" si="20"/>
        <v>#VALUE!</v>
      </c>
      <c r="AP17" s="247" t="e">
        <f t="shared" si="19"/>
        <v>#VALUE!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ht="111.75" customHeight="1">
      <c r="A18" s="235"/>
      <c r="B18" s="235"/>
      <c r="C18" s="173"/>
      <c r="D18" s="248"/>
      <c r="E18" s="249"/>
      <c r="F18" s="249"/>
      <c r="G18" s="236"/>
      <c r="H18" s="236"/>
      <c r="I18" s="237">
        <f t="shared" si="0"/>
      </c>
      <c r="J18" s="238" t="str">
        <f t="shared" si="1"/>
        <v> </v>
      </c>
      <c r="K18" s="239">
        <f t="shared" si="2"/>
      </c>
      <c r="L18" s="27"/>
      <c r="M18" s="27"/>
      <c r="N18" s="27"/>
      <c r="O18" s="31">
        <f t="shared" si="3"/>
      </c>
      <c r="P18" s="32">
        <f t="shared" si="4"/>
      </c>
      <c r="Q18" s="240"/>
      <c r="R18" s="236"/>
      <c r="S18" s="250" t="str">
        <f t="shared" si="5"/>
        <v> </v>
      </c>
      <c r="T18" s="236"/>
      <c r="U18" s="251" t="str">
        <f t="shared" si="6"/>
        <v> </v>
      </c>
      <c r="V18" s="236"/>
      <c r="W18" s="252" t="str">
        <f t="shared" si="7"/>
        <v> </v>
      </c>
      <c r="X18" s="243"/>
      <c r="Y18" s="252" t="str">
        <f t="shared" si="8"/>
        <v> </v>
      </c>
      <c r="Z18" s="243"/>
      <c r="AA18" s="252" t="str">
        <f t="shared" si="9"/>
        <v> </v>
      </c>
      <c r="AB18" s="236"/>
      <c r="AC18" s="34">
        <f t="shared" si="10"/>
      </c>
      <c r="AD18" s="59" t="e">
        <f t="shared" si="11"/>
        <v>#VALUE!</v>
      </c>
      <c r="AE18" s="35" t="e">
        <f t="shared" si="12"/>
        <v>#VALUE!</v>
      </c>
      <c r="AF18" s="36" t="e">
        <f t="shared" si="13"/>
        <v>#VALUE!</v>
      </c>
      <c r="AG18" s="244" t="e">
        <f t="shared" si="14"/>
        <v>#VALUE!</v>
      </c>
      <c r="AH18" s="245"/>
      <c r="AI18" s="251">
        <f t="shared" si="15"/>
      </c>
      <c r="AJ18" s="245"/>
      <c r="AK18" s="242">
        <f t="shared" si="16"/>
      </c>
      <c r="AL18" s="245"/>
      <c r="AM18" s="246">
        <f t="shared" si="17"/>
      </c>
      <c r="AN18" s="237" t="e">
        <f t="shared" si="18"/>
        <v>#VALUE!</v>
      </c>
      <c r="AO18" s="50" t="e">
        <f t="shared" si="20"/>
        <v>#VALUE!</v>
      </c>
      <c r="AP18" s="247" t="e">
        <f t="shared" si="19"/>
        <v>#VALUE!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2" ht="111.75" customHeight="1">
      <c r="A19" s="235"/>
      <c r="B19" s="235"/>
      <c r="C19" s="173"/>
      <c r="D19" s="248"/>
      <c r="E19" s="249"/>
      <c r="F19" s="249"/>
      <c r="G19" s="236"/>
      <c r="H19" s="236"/>
      <c r="I19" s="237">
        <f aca="true" t="shared" si="21" ref="I19:I27">IF(OR(G19="",H19=""),"",G19*H19)</f>
      </c>
      <c r="J19" s="238" t="str">
        <f aca="true" t="shared" si="22" ref="J19:J27">IF(AND(I19&gt;=6,I19&lt;=9),"ALTO",IF(AND(I19&gt;=3,I19&lt;=6),"MEDIO",IF(AND(I19&gt;=1,I19&lt;3),"BAJO"," ")))</f>
        <v> </v>
      </c>
      <c r="K19" s="239">
        <f aca="true" t="shared" si="23" ref="K19:K27">IF(I19="","",IF(I19&gt;=6,"3",IF(AND(I19&gt;=3,I19&lt;6),"2",IF(AND(I19&gt;=0,I19&lt;=2),"1",""))))</f>
      </c>
      <c r="L19" s="27"/>
      <c r="M19" s="27"/>
      <c r="N19" s="27"/>
      <c r="O19" s="31">
        <f aca="true" t="shared" si="24" ref="O19:O27">IF(L19="","",IF(L19="SI",K19+3,IF(AND(L19="NO"),K19)))</f>
      </c>
      <c r="P19" s="32">
        <f aca="true" t="shared" si="25" ref="P19:P27">IF(OR(O19="3"),"ALTO",IF(OR(O19="2"),"MEDIO",IF(O19="1","BAJO",IF(L19="SI","CRÍTICO",""))))</f>
      </c>
      <c r="Q19" s="240"/>
      <c r="R19" s="236"/>
      <c r="S19" s="250" t="str">
        <f aca="true" t="shared" si="26" ref="S19:S27">IF(R19="ADECUADO",1,IF(R19="PARCIAL",2,IF(R19="INADECUADO",2.5,IF(R19="INEXISTENTE",3," "))))</f>
        <v> </v>
      </c>
      <c r="T19" s="236"/>
      <c r="U19" s="251" t="str">
        <f aca="true" t="shared" si="27" ref="U19:U27">IF(T19="AUTOMATICO",1,IF(T19="SEMIAUTOMATICO",2,IF(T19="MANUAL",3," ")))</f>
        <v> </v>
      </c>
      <c r="V19" s="236"/>
      <c r="W19" s="252" t="str">
        <f aca="true" t="shared" si="28" ref="W19:W27">IF(V19="RAZONABLE",1,IF(V19="NO RAZONABLE",3," "))</f>
        <v> </v>
      </c>
      <c r="X19" s="243"/>
      <c r="Y19" s="252" t="str">
        <f aca="true" t="shared" si="29" ref="Y19:Y27">IF(X19="EXISTE",1,IF(X19="NO EXISTE",3," "))</f>
        <v> </v>
      </c>
      <c r="Z19" s="243"/>
      <c r="AA19" s="252" t="str">
        <f aca="true" t="shared" si="30" ref="AA19:AA27">IF(Z19="DOCUMENTADO",1,IF(Z19="NO DOCUMENTADO",3," "))</f>
        <v> </v>
      </c>
      <c r="AB19" s="236"/>
      <c r="AC19" s="34">
        <f aca="true" t="shared" si="31" ref="AC19:AC27">IF(AB19="","",IF(AB19="PREVENTIVO",1,IF(AB19="CORRECTIVO",3," ")))</f>
      </c>
      <c r="AD19" s="59" t="e">
        <f aca="true" t="shared" si="32" ref="AD19:AD27">IF(R19="INEXISTENTE",3,SUM((S19*$S$10),(U19*$U$10),(W19*$W$10),(Y19*$Y$10),(AA19*$AA$10),(AC19*$AC$10)))</f>
        <v>#VALUE!</v>
      </c>
      <c r="AE19" s="35" t="e">
        <f aca="true" t="shared" si="33" ref="AE19:AE27">IF(R19="Inexistente","INEXISTENTE",IF(AND(AD19&gt;=0,AD19&lt;=1),"EFICIENTE",IF(AND(AD19&gt;1,AD19&lt;=2),"PARCIALMENTE ADECUADO",IF(AND(AD19&gt;2,AD19&lt;=3),"INEFICIENTE","ERROR"))))</f>
        <v>#VALUE!</v>
      </c>
      <c r="AF19" s="36" t="e">
        <f aca="true" t="shared" si="34" ref="AF19:AF27">AD19*O19</f>
        <v>#VALUE!</v>
      </c>
      <c r="AG19" s="244" t="e">
        <f aca="true" t="shared" si="35" ref="AG19:AG27">IF(L19="SI","CRÍTICO",IF(AND(AF19&gt;=0,AF19&lt;=3),"BAJO",IF(AND(AF19&gt;=3.1,AF19&lt;=6),"MEDIO",IF(AF19&gt;6,"ALTO","ERROR"))))</f>
        <v>#VALUE!</v>
      </c>
      <c r="AH19" s="245"/>
      <c r="AI19" s="251">
        <f aca="true" t="shared" si="36" ref="AI19:AI27">IF(AH19="EXISTE",1,IF(AH19="PARCIAL",2,IF(AH19="NO EXISTE",3,"")))</f>
      </c>
      <c r="AJ19" s="245"/>
      <c r="AK19" s="242">
        <f aca="true" t="shared" si="37" ref="AK19:AK27">IF(AJ19="SIN HALLAZGOS",0,IF(AJ19="HALLAZGOS SIN INCIDENCIA FISCAL",2,IF(AJ19="HALLAZGOS CON INCIDENCIA FISCAL",3,"")))</f>
      </c>
      <c r="AL19" s="245"/>
      <c r="AM19" s="246">
        <f aca="true" t="shared" si="38" ref="AM19:AM27">IF(AL19="NO",1,IF(AL19="SI",3,""))</f>
      </c>
      <c r="AN19" s="237" t="e">
        <f aca="true" t="shared" si="39" ref="AN19:AN27">SUM((AI19*$AI$10),(AK19*$AK$10),(AM19*$AM$10))</f>
        <v>#VALUE!</v>
      </c>
      <c r="AO19" s="50" t="e">
        <f t="shared" si="20"/>
        <v>#VALUE!</v>
      </c>
      <c r="AP19" s="247" t="e">
        <f aca="true" t="shared" si="40" ref="AP19:AP27">IF(R19="INEXISTENTE",3,SUM((AD19*25)/100,(AN19*75)/100))</f>
        <v>#VALUE!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1:62" ht="111.75" customHeight="1">
      <c r="A20" s="235"/>
      <c r="B20" s="235"/>
      <c r="C20" s="173"/>
      <c r="D20" s="248"/>
      <c r="E20" s="249"/>
      <c r="F20" s="249"/>
      <c r="G20" s="236"/>
      <c r="H20" s="236"/>
      <c r="I20" s="237">
        <f t="shared" si="21"/>
      </c>
      <c r="J20" s="238" t="str">
        <f t="shared" si="22"/>
        <v> </v>
      </c>
      <c r="K20" s="239">
        <f t="shared" si="23"/>
      </c>
      <c r="L20" s="27"/>
      <c r="M20" s="27"/>
      <c r="N20" s="27"/>
      <c r="O20" s="31">
        <f t="shared" si="24"/>
      </c>
      <c r="P20" s="32">
        <f t="shared" si="25"/>
      </c>
      <c r="Q20" s="240"/>
      <c r="R20" s="236"/>
      <c r="S20" s="250" t="str">
        <f t="shared" si="26"/>
        <v> </v>
      </c>
      <c r="T20" s="236"/>
      <c r="U20" s="251" t="str">
        <f t="shared" si="27"/>
        <v> </v>
      </c>
      <c r="V20" s="236"/>
      <c r="W20" s="252" t="str">
        <f t="shared" si="28"/>
        <v> </v>
      </c>
      <c r="X20" s="243"/>
      <c r="Y20" s="252" t="str">
        <f t="shared" si="29"/>
        <v> </v>
      </c>
      <c r="Z20" s="243"/>
      <c r="AA20" s="252" t="str">
        <f t="shared" si="30"/>
        <v> </v>
      </c>
      <c r="AB20" s="236"/>
      <c r="AC20" s="34">
        <f t="shared" si="31"/>
      </c>
      <c r="AD20" s="59" t="e">
        <f t="shared" si="32"/>
        <v>#VALUE!</v>
      </c>
      <c r="AE20" s="35" t="e">
        <f t="shared" si="33"/>
        <v>#VALUE!</v>
      </c>
      <c r="AF20" s="36" t="e">
        <f t="shared" si="34"/>
        <v>#VALUE!</v>
      </c>
      <c r="AG20" s="244" t="e">
        <f t="shared" si="35"/>
        <v>#VALUE!</v>
      </c>
      <c r="AH20" s="245"/>
      <c r="AI20" s="251">
        <f t="shared" si="36"/>
      </c>
      <c r="AJ20" s="245"/>
      <c r="AK20" s="242">
        <f t="shared" si="37"/>
      </c>
      <c r="AL20" s="245"/>
      <c r="AM20" s="246">
        <f t="shared" si="38"/>
      </c>
      <c r="AN20" s="237" t="e">
        <f t="shared" si="39"/>
        <v>#VALUE!</v>
      </c>
      <c r="AO20" s="50" t="e">
        <f t="shared" si="20"/>
        <v>#VALUE!</v>
      </c>
      <c r="AP20" s="247" t="e">
        <f t="shared" si="40"/>
        <v>#VALUE!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</row>
    <row r="21" spans="1:62" ht="111.75" customHeight="1">
      <c r="A21" s="235"/>
      <c r="B21" s="235"/>
      <c r="C21" s="173"/>
      <c r="D21" s="248"/>
      <c r="E21" s="249"/>
      <c r="F21" s="249"/>
      <c r="G21" s="236"/>
      <c r="H21" s="236"/>
      <c r="I21" s="237">
        <f t="shared" si="21"/>
      </c>
      <c r="J21" s="238" t="str">
        <f t="shared" si="22"/>
        <v> </v>
      </c>
      <c r="K21" s="239">
        <f t="shared" si="23"/>
      </c>
      <c r="L21" s="27"/>
      <c r="M21" s="27"/>
      <c r="N21" s="27"/>
      <c r="O21" s="31">
        <f t="shared" si="24"/>
      </c>
      <c r="P21" s="32">
        <f t="shared" si="25"/>
      </c>
      <c r="Q21" s="240"/>
      <c r="R21" s="236"/>
      <c r="S21" s="250" t="str">
        <f t="shared" si="26"/>
        <v> </v>
      </c>
      <c r="T21" s="236"/>
      <c r="U21" s="251" t="str">
        <f t="shared" si="27"/>
        <v> </v>
      </c>
      <c r="V21" s="236"/>
      <c r="W21" s="252" t="str">
        <f t="shared" si="28"/>
        <v> </v>
      </c>
      <c r="X21" s="243"/>
      <c r="Y21" s="252" t="str">
        <f t="shared" si="29"/>
        <v> </v>
      </c>
      <c r="Z21" s="243"/>
      <c r="AA21" s="252" t="str">
        <f t="shared" si="30"/>
        <v> </v>
      </c>
      <c r="AB21" s="236"/>
      <c r="AC21" s="34">
        <f t="shared" si="31"/>
      </c>
      <c r="AD21" s="59" t="e">
        <f t="shared" si="32"/>
        <v>#VALUE!</v>
      </c>
      <c r="AE21" s="35" t="e">
        <f t="shared" si="33"/>
        <v>#VALUE!</v>
      </c>
      <c r="AF21" s="36" t="e">
        <f t="shared" si="34"/>
        <v>#VALUE!</v>
      </c>
      <c r="AG21" s="244" t="e">
        <f t="shared" si="35"/>
        <v>#VALUE!</v>
      </c>
      <c r="AH21" s="245"/>
      <c r="AI21" s="251">
        <f t="shared" si="36"/>
      </c>
      <c r="AJ21" s="245"/>
      <c r="AK21" s="242">
        <f t="shared" si="37"/>
      </c>
      <c r="AL21" s="245"/>
      <c r="AM21" s="246">
        <f t="shared" si="38"/>
      </c>
      <c r="AN21" s="237" t="e">
        <f t="shared" si="39"/>
        <v>#VALUE!</v>
      </c>
      <c r="AO21" s="50" t="e">
        <f t="shared" si="20"/>
        <v>#VALUE!</v>
      </c>
      <c r="AP21" s="247" t="e">
        <f t="shared" si="40"/>
        <v>#VALUE!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</row>
    <row r="22" spans="1:62" ht="111.75" customHeight="1">
      <c r="A22" s="235"/>
      <c r="B22" s="235"/>
      <c r="C22" s="173"/>
      <c r="D22" s="248"/>
      <c r="E22" s="249"/>
      <c r="F22" s="249"/>
      <c r="G22" s="236"/>
      <c r="H22" s="236"/>
      <c r="I22" s="237">
        <f t="shared" si="21"/>
      </c>
      <c r="J22" s="238" t="str">
        <f t="shared" si="22"/>
        <v> </v>
      </c>
      <c r="K22" s="239">
        <f t="shared" si="23"/>
      </c>
      <c r="L22" s="27"/>
      <c r="M22" s="27"/>
      <c r="N22" s="27"/>
      <c r="O22" s="31">
        <f t="shared" si="24"/>
      </c>
      <c r="P22" s="32">
        <f t="shared" si="25"/>
      </c>
      <c r="Q22" s="240"/>
      <c r="R22" s="236"/>
      <c r="S22" s="250" t="str">
        <f t="shared" si="26"/>
        <v> </v>
      </c>
      <c r="T22" s="236"/>
      <c r="U22" s="251" t="str">
        <f t="shared" si="27"/>
        <v> </v>
      </c>
      <c r="V22" s="236"/>
      <c r="W22" s="252" t="str">
        <f t="shared" si="28"/>
        <v> </v>
      </c>
      <c r="X22" s="243"/>
      <c r="Y22" s="252" t="str">
        <f t="shared" si="29"/>
        <v> </v>
      </c>
      <c r="Z22" s="243"/>
      <c r="AA22" s="252" t="str">
        <f t="shared" si="30"/>
        <v> </v>
      </c>
      <c r="AB22" s="236"/>
      <c r="AC22" s="34">
        <f t="shared" si="31"/>
      </c>
      <c r="AD22" s="59" t="e">
        <f t="shared" si="32"/>
        <v>#VALUE!</v>
      </c>
      <c r="AE22" s="35" t="e">
        <f t="shared" si="33"/>
        <v>#VALUE!</v>
      </c>
      <c r="AF22" s="36" t="e">
        <f t="shared" si="34"/>
        <v>#VALUE!</v>
      </c>
      <c r="AG22" s="244" t="e">
        <f t="shared" si="35"/>
        <v>#VALUE!</v>
      </c>
      <c r="AH22" s="245"/>
      <c r="AI22" s="251">
        <f t="shared" si="36"/>
      </c>
      <c r="AJ22" s="245"/>
      <c r="AK22" s="242">
        <f t="shared" si="37"/>
      </c>
      <c r="AL22" s="245"/>
      <c r="AM22" s="246">
        <f t="shared" si="38"/>
      </c>
      <c r="AN22" s="237" t="e">
        <f t="shared" si="39"/>
        <v>#VALUE!</v>
      </c>
      <c r="AO22" s="50" t="e">
        <f t="shared" si="20"/>
        <v>#VALUE!</v>
      </c>
      <c r="AP22" s="247" t="e">
        <f t="shared" si="40"/>
        <v>#VALUE!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1:62" ht="111.75" customHeight="1">
      <c r="A23" s="235"/>
      <c r="B23" s="235"/>
      <c r="C23" s="173"/>
      <c r="D23" s="248"/>
      <c r="E23" s="249"/>
      <c r="F23" s="249"/>
      <c r="G23" s="236"/>
      <c r="H23" s="236"/>
      <c r="I23" s="237">
        <f t="shared" si="21"/>
      </c>
      <c r="J23" s="238" t="str">
        <f t="shared" si="22"/>
        <v> </v>
      </c>
      <c r="K23" s="239">
        <f t="shared" si="23"/>
      </c>
      <c r="L23" s="27"/>
      <c r="M23" s="27"/>
      <c r="N23" s="27"/>
      <c r="O23" s="31">
        <f t="shared" si="24"/>
      </c>
      <c r="P23" s="32">
        <f t="shared" si="25"/>
      </c>
      <c r="Q23" s="240"/>
      <c r="R23" s="236"/>
      <c r="S23" s="250" t="str">
        <f t="shared" si="26"/>
        <v> </v>
      </c>
      <c r="T23" s="236"/>
      <c r="U23" s="251" t="str">
        <f t="shared" si="27"/>
        <v> </v>
      </c>
      <c r="V23" s="236"/>
      <c r="W23" s="252" t="str">
        <f t="shared" si="28"/>
        <v> </v>
      </c>
      <c r="X23" s="243"/>
      <c r="Y23" s="252" t="str">
        <f t="shared" si="29"/>
        <v> </v>
      </c>
      <c r="Z23" s="243"/>
      <c r="AA23" s="252" t="str">
        <f t="shared" si="30"/>
        <v> </v>
      </c>
      <c r="AB23" s="236"/>
      <c r="AC23" s="34">
        <f t="shared" si="31"/>
      </c>
      <c r="AD23" s="59" t="e">
        <f t="shared" si="32"/>
        <v>#VALUE!</v>
      </c>
      <c r="AE23" s="35" t="e">
        <f t="shared" si="33"/>
        <v>#VALUE!</v>
      </c>
      <c r="AF23" s="36" t="e">
        <f t="shared" si="34"/>
        <v>#VALUE!</v>
      </c>
      <c r="AG23" s="244" t="e">
        <f t="shared" si="35"/>
        <v>#VALUE!</v>
      </c>
      <c r="AH23" s="245"/>
      <c r="AI23" s="251">
        <f t="shared" si="36"/>
      </c>
      <c r="AJ23" s="245"/>
      <c r="AK23" s="242">
        <f t="shared" si="37"/>
      </c>
      <c r="AL23" s="245"/>
      <c r="AM23" s="246">
        <f t="shared" si="38"/>
      </c>
      <c r="AN23" s="237" t="e">
        <f t="shared" si="39"/>
        <v>#VALUE!</v>
      </c>
      <c r="AO23" s="50" t="e">
        <f t="shared" si="20"/>
        <v>#VALUE!</v>
      </c>
      <c r="AP23" s="247" t="e">
        <f t="shared" si="40"/>
        <v>#VALUE!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</row>
    <row r="24" spans="1:62" ht="111.75" customHeight="1">
      <c r="A24" s="235"/>
      <c r="B24" s="235"/>
      <c r="C24" s="173"/>
      <c r="D24" s="248"/>
      <c r="E24" s="249"/>
      <c r="F24" s="249"/>
      <c r="G24" s="236"/>
      <c r="H24" s="236"/>
      <c r="I24" s="237">
        <f t="shared" si="21"/>
      </c>
      <c r="J24" s="238" t="str">
        <f t="shared" si="22"/>
        <v> </v>
      </c>
      <c r="K24" s="239">
        <f t="shared" si="23"/>
      </c>
      <c r="L24" s="27"/>
      <c r="M24" s="27"/>
      <c r="N24" s="27"/>
      <c r="O24" s="31">
        <f t="shared" si="24"/>
      </c>
      <c r="P24" s="32">
        <f t="shared" si="25"/>
      </c>
      <c r="Q24" s="240"/>
      <c r="R24" s="236"/>
      <c r="S24" s="250" t="str">
        <f t="shared" si="26"/>
        <v> </v>
      </c>
      <c r="T24" s="236"/>
      <c r="U24" s="251" t="str">
        <f t="shared" si="27"/>
        <v> </v>
      </c>
      <c r="V24" s="236"/>
      <c r="W24" s="252" t="str">
        <f t="shared" si="28"/>
        <v> </v>
      </c>
      <c r="X24" s="243"/>
      <c r="Y24" s="252" t="str">
        <f t="shared" si="29"/>
        <v> </v>
      </c>
      <c r="Z24" s="243"/>
      <c r="AA24" s="252" t="str">
        <f t="shared" si="30"/>
        <v> </v>
      </c>
      <c r="AB24" s="236"/>
      <c r="AC24" s="34">
        <f t="shared" si="31"/>
      </c>
      <c r="AD24" s="59" t="e">
        <f t="shared" si="32"/>
        <v>#VALUE!</v>
      </c>
      <c r="AE24" s="35" t="e">
        <f t="shared" si="33"/>
        <v>#VALUE!</v>
      </c>
      <c r="AF24" s="36" t="e">
        <f t="shared" si="34"/>
        <v>#VALUE!</v>
      </c>
      <c r="AG24" s="244" t="e">
        <f t="shared" si="35"/>
        <v>#VALUE!</v>
      </c>
      <c r="AH24" s="245"/>
      <c r="AI24" s="251">
        <f t="shared" si="36"/>
      </c>
      <c r="AJ24" s="245"/>
      <c r="AK24" s="242">
        <f t="shared" si="37"/>
      </c>
      <c r="AL24" s="245"/>
      <c r="AM24" s="246">
        <f t="shared" si="38"/>
      </c>
      <c r="AN24" s="237" t="e">
        <f t="shared" si="39"/>
        <v>#VALUE!</v>
      </c>
      <c r="AO24" s="50" t="e">
        <f t="shared" si="20"/>
        <v>#VALUE!</v>
      </c>
      <c r="AP24" s="247" t="e">
        <f t="shared" si="40"/>
        <v>#VALUE!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1:62" ht="111.75" customHeight="1">
      <c r="A25" s="235"/>
      <c r="B25" s="235"/>
      <c r="C25" s="173"/>
      <c r="D25" s="248"/>
      <c r="E25" s="249"/>
      <c r="F25" s="249"/>
      <c r="G25" s="236"/>
      <c r="H25" s="236"/>
      <c r="I25" s="237">
        <f t="shared" si="21"/>
      </c>
      <c r="J25" s="238" t="str">
        <f t="shared" si="22"/>
        <v> </v>
      </c>
      <c r="K25" s="239">
        <f t="shared" si="23"/>
      </c>
      <c r="L25" s="27"/>
      <c r="M25" s="27"/>
      <c r="N25" s="27"/>
      <c r="O25" s="31">
        <f t="shared" si="24"/>
      </c>
      <c r="P25" s="32">
        <f t="shared" si="25"/>
      </c>
      <c r="Q25" s="240"/>
      <c r="R25" s="236"/>
      <c r="S25" s="250" t="str">
        <f t="shared" si="26"/>
        <v> </v>
      </c>
      <c r="T25" s="236"/>
      <c r="U25" s="251" t="str">
        <f t="shared" si="27"/>
        <v> </v>
      </c>
      <c r="V25" s="236"/>
      <c r="W25" s="252" t="str">
        <f t="shared" si="28"/>
        <v> </v>
      </c>
      <c r="X25" s="243"/>
      <c r="Y25" s="252" t="str">
        <f t="shared" si="29"/>
        <v> </v>
      </c>
      <c r="Z25" s="243"/>
      <c r="AA25" s="252" t="str">
        <f t="shared" si="30"/>
        <v> </v>
      </c>
      <c r="AB25" s="236"/>
      <c r="AC25" s="34">
        <f t="shared" si="31"/>
      </c>
      <c r="AD25" s="59" t="e">
        <f t="shared" si="32"/>
        <v>#VALUE!</v>
      </c>
      <c r="AE25" s="35" t="e">
        <f t="shared" si="33"/>
        <v>#VALUE!</v>
      </c>
      <c r="AF25" s="36" t="e">
        <f t="shared" si="34"/>
        <v>#VALUE!</v>
      </c>
      <c r="AG25" s="244" t="e">
        <f t="shared" si="35"/>
        <v>#VALUE!</v>
      </c>
      <c r="AH25" s="245"/>
      <c r="AI25" s="251">
        <f t="shared" si="36"/>
      </c>
      <c r="AJ25" s="245"/>
      <c r="AK25" s="242">
        <f t="shared" si="37"/>
      </c>
      <c r="AL25" s="245"/>
      <c r="AM25" s="246">
        <f t="shared" si="38"/>
      </c>
      <c r="AN25" s="237" t="e">
        <f t="shared" si="39"/>
        <v>#VALUE!</v>
      </c>
      <c r="AO25" s="50" t="e">
        <f t="shared" si="20"/>
        <v>#VALUE!</v>
      </c>
      <c r="AP25" s="247" t="e">
        <f t="shared" si="40"/>
        <v>#VALUE!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1:62" ht="111.75" customHeight="1">
      <c r="A26" s="235"/>
      <c r="B26" s="235"/>
      <c r="C26" s="173"/>
      <c r="D26" s="248"/>
      <c r="E26" s="249"/>
      <c r="F26" s="249"/>
      <c r="G26" s="236"/>
      <c r="H26" s="236"/>
      <c r="I26" s="237">
        <f t="shared" si="21"/>
      </c>
      <c r="J26" s="238" t="str">
        <f t="shared" si="22"/>
        <v> </v>
      </c>
      <c r="K26" s="239">
        <f t="shared" si="23"/>
      </c>
      <c r="L26" s="27"/>
      <c r="M26" s="27"/>
      <c r="N26" s="27"/>
      <c r="O26" s="31">
        <f t="shared" si="24"/>
      </c>
      <c r="P26" s="32">
        <f t="shared" si="25"/>
      </c>
      <c r="Q26" s="240"/>
      <c r="R26" s="236"/>
      <c r="S26" s="250" t="str">
        <f t="shared" si="26"/>
        <v> </v>
      </c>
      <c r="T26" s="236"/>
      <c r="U26" s="251" t="str">
        <f t="shared" si="27"/>
        <v> </v>
      </c>
      <c r="V26" s="236"/>
      <c r="W26" s="252" t="str">
        <f t="shared" si="28"/>
        <v> </v>
      </c>
      <c r="X26" s="243"/>
      <c r="Y26" s="252" t="str">
        <f t="shared" si="29"/>
        <v> </v>
      </c>
      <c r="Z26" s="243"/>
      <c r="AA26" s="252" t="str">
        <f t="shared" si="30"/>
        <v> </v>
      </c>
      <c r="AB26" s="236"/>
      <c r="AC26" s="34">
        <f t="shared" si="31"/>
      </c>
      <c r="AD26" s="59" t="e">
        <f t="shared" si="32"/>
        <v>#VALUE!</v>
      </c>
      <c r="AE26" s="35" t="e">
        <f t="shared" si="33"/>
        <v>#VALUE!</v>
      </c>
      <c r="AF26" s="36" t="e">
        <f t="shared" si="34"/>
        <v>#VALUE!</v>
      </c>
      <c r="AG26" s="244" t="e">
        <f t="shared" si="35"/>
        <v>#VALUE!</v>
      </c>
      <c r="AH26" s="245"/>
      <c r="AI26" s="251">
        <f t="shared" si="36"/>
      </c>
      <c r="AJ26" s="245"/>
      <c r="AK26" s="242">
        <f t="shared" si="37"/>
      </c>
      <c r="AL26" s="245"/>
      <c r="AM26" s="246">
        <f t="shared" si="38"/>
      </c>
      <c r="AN26" s="237" t="e">
        <f t="shared" si="39"/>
        <v>#VALUE!</v>
      </c>
      <c r="AO26" s="50" t="e">
        <f t="shared" si="20"/>
        <v>#VALUE!</v>
      </c>
      <c r="AP26" s="247" t="e">
        <f t="shared" si="40"/>
        <v>#VALUE!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</row>
    <row r="27" spans="1:62" ht="111.75" customHeight="1">
      <c r="A27" s="235"/>
      <c r="B27" s="235"/>
      <c r="C27" s="173"/>
      <c r="D27" s="248"/>
      <c r="E27" s="249"/>
      <c r="F27" s="249"/>
      <c r="G27" s="236"/>
      <c r="H27" s="236"/>
      <c r="I27" s="237">
        <f t="shared" si="21"/>
      </c>
      <c r="J27" s="238" t="str">
        <f t="shared" si="22"/>
        <v> </v>
      </c>
      <c r="K27" s="239">
        <f t="shared" si="23"/>
      </c>
      <c r="L27" s="27"/>
      <c r="M27" s="27"/>
      <c r="N27" s="27"/>
      <c r="O27" s="31">
        <f t="shared" si="24"/>
      </c>
      <c r="P27" s="32">
        <f t="shared" si="25"/>
      </c>
      <c r="Q27" s="240"/>
      <c r="R27" s="236"/>
      <c r="S27" s="250" t="str">
        <f t="shared" si="26"/>
        <v> </v>
      </c>
      <c r="T27" s="236"/>
      <c r="U27" s="251" t="str">
        <f t="shared" si="27"/>
        <v> </v>
      </c>
      <c r="V27" s="236"/>
      <c r="W27" s="252" t="str">
        <f t="shared" si="28"/>
        <v> </v>
      </c>
      <c r="X27" s="243"/>
      <c r="Y27" s="252" t="str">
        <f t="shared" si="29"/>
        <v> </v>
      </c>
      <c r="Z27" s="243"/>
      <c r="AA27" s="252" t="str">
        <f t="shared" si="30"/>
        <v> </v>
      </c>
      <c r="AB27" s="236"/>
      <c r="AC27" s="34">
        <f t="shared" si="31"/>
      </c>
      <c r="AD27" s="59" t="e">
        <f t="shared" si="32"/>
        <v>#VALUE!</v>
      </c>
      <c r="AE27" s="35" t="e">
        <f t="shared" si="33"/>
        <v>#VALUE!</v>
      </c>
      <c r="AF27" s="36" t="e">
        <f t="shared" si="34"/>
        <v>#VALUE!</v>
      </c>
      <c r="AG27" s="244" t="e">
        <f t="shared" si="35"/>
        <v>#VALUE!</v>
      </c>
      <c r="AH27" s="245"/>
      <c r="AI27" s="251">
        <f t="shared" si="36"/>
      </c>
      <c r="AJ27" s="245"/>
      <c r="AK27" s="242">
        <f t="shared" si="37"/>
      </c>
      <c r="AL27" s="245"/>
      <c r="AM27" s="246">
        <f t="shared" si="38"/>
      </c>
      <c r="AN27" s="237" t="e">
        <f t="shared" si="39"/>
        <v>#VALUE!</v>
      </c>
      <c r="AO27" s="50" t="e">
        <f t="shared" si="20"/>
        <v>#VALUE!</v>
      </c>
      <c r="AP27" s="247" t="e">
        <f t="shared" si="40"/>
        <v>#VALUE!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spans="1:62" ht="18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51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1:62" ht="18">
      <c r="A29" s="190"/>
      <c r="B29" s="190"/>
      <c r="C29" s="190"/>
      <c r="D29" s="190"/>
      <c r="E29" s="190"/>
      <c r="F29" s="192" t="s">
        <v>230</v>
      </c>
      <c r="G29" s="193">
        <v>3</v>
      </c>
      <c r="H29" s="207"/>
      <c r="I29" s="208"/>
      <c r="J29" s="207"/>
      <c r="K29" s="208"/>
      <c r="L29" s="207"/>
      <c r="M29" s="207"/>
      <c r="N29" s="207"/>
      <c r="O29" s="208"/>
      <c r="P29" s="207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1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1:62" ht="18">
      <c r="A30" s="190"/>
      <c r="B30" s="190"/>
      <c r="C30" s="190"/>
      <c r="D30" s="190"/>
      <c r="E30" s="190"/>
      <c r="F30" s="192" t="s">
        <v>231</v>
      </c>
      <c r="G30" s="194">
        <v>2</v>
      </c>
      <c r="H30" s="207"/>
      <c r="I30" s="208"/>
      <c r="J30" s="207"/>
      <c r="K30" s="208"/>
      <c r="L30" s="207"/>
      <c r="M30" s="207"/>
      <c r="N30" s="207"/>
      <c r="O30" s="208"/>
      <c r="P30" s="207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1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2" ht="18">
      <c r="A31" s="190"/>
      <c r="B31" s="190"/>
      <c r="C31" s="190"/>
      <c r="D31" s="190"/>
      <c r="E31" s="190"/>
      <c r="F31" s="192" t="s">
        <v>232</v>
      </c>
      <c r="G31" s="195">
        <v>1</v>
      </c>
      <c r="H31" s="207"/>
      <c r="I31" s="208"/>
      <c r="J31" s="207"/>
      <c r="K31" s="208"/>
      <c r="L31" s="207"/>
      <c r="M31" s="207"/>
      <c r="N31" s="207"/>
      <c r="O31" s="208"/>
      <c r="P31" s="207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1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</row>
    <row r="32" spans="1:62" ht="18">
      <c r="A32" s="190"/>
      <c r="B32" s="190"/>
      <c r="C32" s="190"/>
      <c r="D32" s="190"/>
      <c r="E32" s="190"/>
      <c r="F32" s="190"/>
      <c r="G32" s="190"/>
      <c r="H32" s="190"/>
      <c r="I32" s="189"/>
      <c r="J32" s="190"/>
      <c r="K32" s="189"/>
      <c r="L32" s="190"/>
      <c r="M32" s="190"/>
      <c r="N32" s="190"/>
      <c r="O32" s="189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1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2" ht="27.75" customHeight="1">
      <c r="A33" s="150" t="s">
        <v>94</v>
      </c>
      <c r="B33" s="307"/>
      <c r="C33" s="308"/>
      <c r="D33" s="308"/>
      <c r="E33" s="308"/>
      <c r="F33" s="308"/>
      <c r="G33" s="308"/>
      <c r="H33" s="309"/>
      <c r="I33" s="151"/>
      <c r="J33" s="165"/>
      <c r="K33" s="166"/>
      <c r="L33" s="159" t="s">
        <v>206</v>
      </c>
      <c r="M33" s="159" t="s">
        <v>99</v>
      </c>
      <c r="N33" s="159" t="s">
        <v>111</v>
      </c>
      <c r="O33" s="166"/>
      <c r="P33" s="165"/>
      <c r="Q33" s="152"/>
      <c r="R33" s="152"/>
      <c r="S33" s="153"/>
      <c r="AH33" s="154"/>
      <c r="AI33" s="154"/>
      <c r="AJ33" s="154"/>
      <c r="AK33" s="154"/>
      <c r="AL33" s="154"/>
      <c r="AM33" s="154"/>
      <c r="AN33" s="154"/>
      <c r="AO33" s="154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</row>
    <row r="34" spans="1:62" ht="24" customHeight="1">
      <c r="A34" s="310" t="s">
        <v>95</v>
      </c>
      <c r="B34" s="315"/>
      <c r="C34" s="316"/>
      <c r="D34" s="316"/>
      <c r="E34" s="316"/>
      <c r="F34" s="316"/>
      <c r="G34" s="316"/>
      <c r="H34" s="317"/>
      <c r="I34" s="155"/>
      <c r="J34" s="165"/>
      <c r="K34" s="166"/>
      <c r="L34" s="160" t="s">
        <v>8</v>
      </c>
      <c r="M34" s="160" t="s">
        <v>100</v>
      </c>
      <c r="N34" s="160" t="s">
        <v>103</v>
      </c>
      <c r="O34" s="166"/>
      <c r="P34" s="165"/>
      <c r="Q34" s="152"/>
      <c r="R34" s="152"/>
      <c r="S34" s="153"/>
      <c r="AH34" s="154"/>
      <c r="AI34" s="154"/>
      <c r="AJ34" s="154"/>
      <c r="AK34" s="154"/>
      <c r="AL34" s="154"/>
      <c r="AM34" s="154"/>
      <c r="AN34" s="154"/>
      <c r="AO34" s="154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1:62" ht="10.5" customHeight="1">
      <c r="A35" s="310"/>
      <c r="B35" s="318"/>
      <c r="C35" s="319"/>
      <c r="D35" s="319"/>
      <c r="E35" s="319"/>
      <c r="F35" s="319"/>
      <c r="G35" s="319"/>
      <c r="H35" s="320"/>
      <c r="I35" s="156"/>
      <c r="J35" s="165"/>
      <c r="K35" s="166"/>
      <c r="L35" s="160" t="s">
        <v>9</v>
      </c>
      <c r="M35" s="160" t="s">
        <v>101</v>
      </c>
      <c r="N35" s="160" t="s">
        <v>104</v>
      </c>
      <c r="O35" s="166"/>
      <c r="P35" s="165"/>
      <c r="Q35" s="152"/>
      <c r="R35" s="152"/>
      <c r="S35" s="153"/>
      <c r="AH35" s="154"/>
      <c r="AI35" s="154"/>
      <c r="AJ35" s="154"/>
      <c r="AK35" s="154"/>
      <c r="AL35" s="154"/>
      <c r="AM35" s="154"/>
      <c r="AN35" s="154"/>
      <c r="AO35" s="154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</row>
    <row r="36" spans="1:62" ht="32.25" customHeight="1">
      <c r="A36" s="305"/>
      <c r="B36" s="305"/>
      <c r="C36" s="305"/>
      <c r="D36" s="157"/>
      <c r="E36" s="157"/>
      <c r="F36" s="157"/>
      <c r="G36" s="157"/>
      <c r="H36" s="157"/>
      <c r="I36" s="157"/>
      <c r="J36" s="157"/>
      <c r="K36" s="157"/>
      <c r="L36" s="161"/>
      <c r="M36" s="160" t="s">
        <v>102</v>
      </c>
      <c r="N36" s="160" t="s">
        <v>105</v>
      </c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8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</row>
    <row r="37" spans="1:10" s="16" customFormat="1" ht="15">
      <c r="A37" s="284" t="s">
        <v>236</v>
      </c>
      <c r="B37" s="284"/>
      <c r="C37" s="202" t="s">
        <v>237</v>
      </c>
      <c r="E37" s="314"/>
      <c r="F37" s="314"/>
      <c r="G37" s="203"/>
      <c r="H37" s="203"/>
      <c r="I37" s="203"/>
      <c r="J37" s="203"/>
    </row>
    <row r="38" spans="1:16" ht="15">
      <c r="A38" s="277"/>
      <c r="B38" s="277"/>
      <c r="C38" s="204"/>
      <c r="D38" s="205"/>
      <c r="E38" s="205"/>
      <c r="F38" s="205"/>
      <c r="G38" s="206"/>
      <c r="H38" s="206"/>
      <c r="I38" s="206"/>
      <c r="J38" s="206"/>
      <c r="K38" s="205"/>
      <c r="L38" s="205"/>
      <c r="M38" s="205"/>
      <c r="P38" s="16"/>
    </row>
    <row r="39" spans="1:16" ht="15">
      <c r="A39" s="277"/>
      <c r="B39" s="277"/>
      <c r="C39" s="205"/>
      <c r="D39" s="205"/>
      <c r="E39" s="205"/>
      <c r="F39" s="205"/>
      <c r="G39" s="206"/>
      <c r="H39" s="206"/>
      <c r="I39" s="206"/>
      <c r="J39" s="206"/>
      <c r="K39" s="205"/>
      <c r="L39" s="205"/>
      <c r="M39" s="205"/>
      <c r="P39" s="16"/>
    </row>
    <row r="40" spans="1:16" ht="15">
      <c r="A40" s="277"/>
      <c r="B40" s="277"/>
      <c r="C40" s="205"/>
      <c r="D40" s="205"/>
      <c r="E40" s="205"/>
      <c r="F40" s="205"/>
      <c r="G40" s="206"/>
      <c r="H40" s="206"/>
      <c r="I40" s="206"/>
      <c r="J40" s="206"/>
      <c r="K40" s="205"/>
      <c r="L40" s="205"/>
      <c r="M40" s="205"/>
      <c r="P40" s="16"/>
    </row>
    <row r="41" spans="1:16" ht="15">
      <c r="A41" s="278"/>
      <c r="B41" s="279"/>
      <c r="C41" s="205"/>
      <c r="D41" s="205"/>
      <c r="E41" s="205"/>
      <c r="F41" s="205"/>
      <c r="G41" s="206"/>
      <c r="H41" s="206"/>
      <c r="I41" s="206"/>
      <c r="J41" s="206"/>
      <c r="K41" s="205"/>
      <c r="L41" s="205"/>
      <c r="M41" s="205"/>
      <c r="P41" s="16"/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247" ht="15" thickBot="1"/>
    <row r="248" ht="14.25">
      <c r="A248" s="146" t="s">
        <v>206</v>
      </c>
    </row>
    <row r="249" ht="14.25">
      <c r="A249" s="27" t="s">
        <v>8</v>
      </c>
    </row>
    <row r="250" ht="15" thickBot="1">
      <c r="A250" s="27" t="s">
        <v>9</v>
      </c>
    </row>
    <row r="251" ht="25.5">
      <c r="A251" s="146" t="s">
        <v>99</v>
      </c>
    </row>
    <row r="252" ht="14.25">
      <c r="A252" s="27" t="s">
        <v>100</v>
      </c>
    </row>
    <row r="253" ht="14.25">
      <c r="A253" s="27" t="s">
        <v>101</v>
      </c>
    </row>
    <row r="254" ht="36.75" thickBot="1">
      <c r="A254" s="27" t="s">
        <v>102</v>
      </c>
    </row>
    <row r="255" ht="25.5">
      <c r="A255" s="146" t="s">
        <v>111</v>
      </c>
    </row>
    <row r="256" ht="14.25">
      <c r="A256" s="27" t="s">
        <v>103</v>
      </c>
    </row>
    <row r="257" ht="14.25">
      <c r="A257" s="27" t="s">
        <v>104</v>
      </c>
    </row>
    <row r="258" ht="14.25">
      <c r="A258" s="27" t="s">
        <v>105</v>
      </c>
    </row>
  </sheetData>
  <sheetProtection formatCells="0" formatColumns="0" formatRows="0" deleteRows="0"/>
  <mergeCells count="31">
    <mergeCell ref="AQ3:AQ5"/>
    <mergeCell ref="AN10:AO10"/>
    <mergeCell ref="A5:B5"/>
    <mergeCell ref="A6:B6"/>
    <mergeCell ref="A28:AO28"/>
    <mergeCell ref="B33:H33"/>
    <mergeCell ref="A34:A35"/>
    <mergeCell ref="AH8:AO8"/>
    <mergeCell ref="E37:F37"/>
    <mergeCell ref="B34:H35"/>
    <mergeCell ref="D9:D10"/>
    <mergeCell ref="A38:B38"/>
    <mergeCell ref="B1:E1"/>
    <mergeCell ref="B2:E2"/>
    <mergeCell ref="J2:L2"/>
    <mergeCell ref="AP9:AP10"/>
    <mergeCell ref="AH9:AO9"/>
    <mergeCell ref="C9:C10"/>
    <mergeCell ref="Q9:AE9"/>
    <mergeCell ref="E9:P9"/>
    <mergeCell ref="A36:C36"/>
    <mergeCell ref="A39:B39"/>
    <mergeCell ref="A40:B40"/>
    <mergeCell ref="A41:B41"/>
    <mergeCell ref="C5:D5"/>
    <mergeCell ref="C6:D6"/>
    <mergeCell ref="A37:B37"/>
    <mergeCell ref="A8:AG8"/>
    <mergeCell ref="AG9:AG10"/>
    <mergeCell ref="A9:A10"/>
    <mergeCell ref="B9:B10"/>
  </mergeCells>
  <conditionalFormatting sqref="P11:P12">
    <cfRule type="cellIs" priority="747" dxfId="0" operator="equal">
      <formula>"MEDIO"</formula>
    </cfRule>
    <cfRule type="cellIs" priority="748" dxfId="2" operator="equal">
      <formula>"ALTO"</formula>
    </cfRule>
    <cfRule type="cellIs" priority="749" dxfId="30" operator="equal">
      <formula>"CRÍTICO"</formula>
    </cfRule>
  </conditionalFormatting>
  <conditionalFormatting sqref="P11:P12">
    <cfRule type="cellIs" priority="746" dxfId="1" operator="equal">
      <formula>"BAJO"</formula>
    </cfRule>
  </conditionalFormatting>
  <conditionalFormatting sqref="AE11:AE12">
    <cfRule type="cellIs" priority="444" dxfId="156" operator="equal">
      <formula>"INEXISTENTE"</formula>
    </cfRule>
    <cfRule type="cellIs" priority="743" dxfId="31" operator="equal">
      <formula>"INEFICIENTE"</formula>
    </cfRule>
    <cfRule type="cellIs" priority="744" dxfId="32" operator="equal">
      <formula>"PARCIALMENTE ADECUADO"</formula>
    </cfRule>
    <cfRule type="cellIs" priority="745" dxfId="44" operator="equal">
      <formula>"EFICIENTE"</formula>
    </cfRule>
  </conditionalFormatting>
  <conditionalFormatting sqref="AP11:AP12">
    <cfRule type="containsErrors" priority="915" dxfId="157" stopIfTrue="1">
      <formula>ISERROR(AP11)</formula>
    </cfRule>
  </conditionalFormatting>
  <conditionalFormatting sqref="AG11:AG12">
    <cfRule type="cellIs" priority="696" dxfId="158" operator="equal">
      <formula>"ERROR"</formula>
    </cfRule>
    <cfRule type="cellIs" priority="740" dxfId="159" operator="equal">
      <formula>"ALTO"</formula>
    </cfRule>
    <cfRule type="cellIs" priority="741" dxfId="32" operator="equal">
      <formula>"MEDIO"</formula>
    </cfRule>
    <cfRule type="cellIs" priority="742" dxfId="44" operator="equal">
      <formula>"BAJO"</formula>
    </cfRule>
  </conditionalFormatting>
  <conditionalFormatting sqref="J11:K12">
    <cfRule type="cellIs" priority="840" dxfId="31" operator="equal">
      <formula>"ALTO"</formula>
    </cfRule>
    <cfRule type="cellIs" priority="841" dxfId="32" operator="equal">
      <formula>"MEDIO"</formula>
    </cfRule>
    <cfRule type="cellIs" priority="842" dxfId="44" operator="equal">
      <formula>"BAJO"</formula>
    </cfRule>
  </conditionalFormatting>
  <conditionalFormatting sqref="B3:B4">
    <cfRule type="iconSet" priority="693" dxfId="40">
      <iconSet iconSet="3Arrows">
        <cfvo type="percent" val="0"/>
        <cfvo type="percent" val="33"/>
        <cfvo type="percent" val="67"/>
      </iconSet>
    </cfRule>
    <cfRule type="dataBar" priority="694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{dc77a730-039f-44f2-b032-285c47e2131d}</x14:id>
        </ext>
      </extLst>
    </cfRule>
  </conditionalFormatting>
  <conditionalFormatting sqref="B3:B4">
    <cfRule type="colorScale" priority="695" dxfId="40">
      <colorScale>
        <cfvo type="min" val="0"/>
        <cfvo type="max"/>
        <color rgb="FF63BE7B"/>
        <color rgb="FFFCFCFF"/>
      </colorScale>
    </cfRule>
  </conditionalFormatting>
  <conditionalFormatting sqref="A3:A4 Y1 B1 A2:B2 H2:J2 M2:P2 G3:P4 G1:W1">
    <cfRule type="colorScale" priority="914" dxfId="40">
      <colorScale>
        <cfvo type="min" val="0"/>
        <cfvo type="max"/>
        <color rgb="FF63BE7B"/>
        <color rgb="FFFCFCFF"/>
      </colorScale>
    </cfRule>
  </conditionalFormatting>
  <conditionalFormatting sqref="AO11:AO27">
    <cfRule type="cellIs" priority="690" dxfId="159" operator="equal">
      <formula>"INEFICAZ"</formula>
    </cfRule>
    <cfRule type="cellIs" priority="691" dxfId="160" operator="equal">
      <formula>"CON DEFICIENCIAS"</formula>
    </cfRule>
    <cfRule type="cellIs" priority="692" dxfId="161" operator="equal">
      <formula>"EFICAZ"</formula>
    </cfRule>
  </conditionalFormatting>
  <conditionalFormatting sqref="AO11:AO27">
    <cfRule type="cellIs" priority="680" dxfId="157" operator="equal">
      <formula>"ERROR"</formula>
    </cfRule>
  </conditionalFormatting>
  <conditionalFormatting sqref="AG11:AG12">
    <cfRule type="cellIs" priority="443" dxfId="162" operator="equal">
      <formula>"CRÍTICO"</formula>
    </cfRule>
  </conditionalFormatting>
  <conditionalFormatting sqref="A249:A250">
    <cfRule type="colorScale" priority="435" dxfId="40">
      <colorScale>
        <cfvo type="min" val="0"/>
        <cfvo type="max"/>
        <color rgb="FF63BE7B"/>
        <color rgb="FFFFEF9C"/>
      </colorScale>
    </cfRule>
    <cfRule type="dataBar" priority="436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{6d335061-3331-412f-9a0e-d307f3010d95}</x14:id>
        </ext>
      </extLst>
    </cfRule>
  </conditionalFormatting>
  <conditionalFormatting sqref="A252:A254">
    <cfRule type="colorScale" priority="433" dxfId="40">
      <colorScale>
        <cfvo type="min" val="0"/>
        <cfvo type="max"/>
        <color rgb="FF63BE7B"/>
        <color rgb="FFFFEF9C"/>
      </colorScale>
    </cfRule>
    <cfRule type="dataBar" priority="434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{16d7616d-5889-4238-8335-c3d5b0c704f7}</x14:id>
        </ext>
      </extLst>
    </cfRule>
  </conditionalFormatting>
  <conditionalFormatting sqref="A256:A258">
    <cfRule type="colorScale" priority="431" dxfId="40">
      <colorScale>
        <cfvo type="min" val="0"/>
        <cfvo type="max"/>
        <color rgb="FF63BE7B"/>
        <color rgb="FFFFEF9C"/>
      </colorScale>
    </cfRule>
    <cfRule type="dataBar" priority="432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{1223d90e-983a-447f-86d2-5552b0dc874e}</x14:id>
        </ext>
      </extLst>
    </cfRule>
  </conditionalFormatting>
  <conditionalFormatting sqref="AP28:AP32">
    <cfRule type="containsErrors" priority="429" dxfId="157" stopIfTrue="1">
      <formula>ISERROR(AP28)</formula>
    </cfRule>
  </conditionalFormatting>
  <conditionalFormatting sqref="A28:A32">
    <cfRule type="dataBar" priority="430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{e4ea5223-b6e4-4fc4-bc55-6b3f35adaa68}</x14:id>
        </ext>
      </extLst>
    </cfRule>
  </conditionalFormatting>
  <conditionalFormatting sqref="L34:L35">
    <cfRule type="colorScale" priority="427" dxfId="40">
      <colorScale>
        <cfvo type="min" val="0"/>
        <cfvo type="max"/>
        <color rgb="FF63BE7B"/>
        <color rgb="FFFFEF9C"/>
      </colorScale>
    </cfRule>
    <cfRule type="dataBar" priority="428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{86b3a35b-f837-432b-a0e6-343e12bd676c}</x14:id>
        </ext>
      </extLst>
    </cfRule>
  </conditionalFormatting>
  <conditionalFormatting sqref="M34:M36">
    <cfRule type="colorScale" priority="425" dxfId="40">
      <colorScale>
        <cfvo type="min" val="0"/>
        <cfvo type="max"/>
        <color rgb="FF63BE7B"/>
        <color rgb="FFFFEF9C"/>
      </colorScale>
    </cfRule>
    <cfRule type="dataBar" priority="426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{d6a58b00-d0de-4533-8d15-3c3cd4db7f0e}</x14:id>
        </ext>
      </extLst>
    </cfRule>
  </conditionalFormatting>
  <conditionalFormatting sqref="N34:N36">
    <cfRule type="colorScale" priority="423" dxfId="40">
      <colorScale>
        <cfvo type="min" val="0"/>
        <cfvo type="max"/>
        <color rgb="FF63BE7B"/>
        <color rgb="FFFFEF9C"/>
      </colorScale>
    </cfRule>
    <cfRule type="dataBar" priority="424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{0e8984a5-4eea-43c6-8d47-81d565c927fd}</x14:id>
        </ext>
      </extLst>
    </cfRule>
  </conditionalFormatting>
  <conditionalFormatting sqref="M37:N37">
    <cfRule type="colorScale" priority="421" dxfId="40">
      <colorScale>
        <cfvo type="min" val="0"/>
        <cfvo type="max"/>
        <color rgb="FF63BE7B"/>
        <color rgb="FFFFEF9C"/>
      </colorScale>
    </cfRule>
    <cfRule type="dataBar" priority="422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{2d8bf090-1bda-49cc-9806-696a91542ac7}</x14:id>
        </ext>
      </extLst>
    </cfRule>
  </conditionalFormatting>
  <conditionalFormatting sqref="G3:P4 A3:A4">
    <cfRule type="iconSet" priority="1140" dxfId="40">
      <iconSet iconSet="3Arrows">
        <cfvo type="percent" val="0"/>
        <cfvo type="percent" val="33"/>
        <cfvo type="percent" val="67"/>
      </iconSet>
    </cfRule>
    <cfRule type="dataBar" priority="1141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{3b35fa41-85be-4eba-9b6e-48e671eb44cd}</x14:id>
        </ext>
      </extLst>
    </cfRule>
  </conditionalFormatting>
  <conditionalFormatting sqref="F1:F4">
    <cfRule type="colorScale" priority="1149" dxfId="40">
      <colorScale>
        <cfvo type="min" val="0"/>
        <cfvo type="max"/>
        <color rgb="FF63BE7B"/>
        <color rgb="FFFCFCFF"/>
      </colorScale>
    </cfRule>
  </conditionalFormatting>
  <conditionalFormatting sqref="F3:F4">
    <cfRule type="iconSet" priority="1150" dxfId="40">
      <iconSet iconSet="3Arrows">
        <cfvo type="percent" val="0"/>
        <cfvo type="percent" val="33"/>
        <cfvo type="percent" val="67"/>
      </iconSet>
    </cfRule>
    <cfRule type="dataBar" priority="1151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{25821487-1d1c-4638-b70c-8d0c525ea041}</x14:id>
        </ext>
      </extLst>
    </cfRule>
  </conditionalFormatting>
  <conditionalFormatting sqref="V11:V12">
    <cfRule type="dataBar" priority="1187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{63955d74-fa77-4008-8e40-560df3da57cc}</x14:id>
        </ext>
      </extLst>
    </cfRule>
    <cfRule type="colorScale" priority="1188" dxfId="40">
      <colorScale>
        <cfvo type="min" val="0"/>
        <cfvo type="max"/>
        <color rgb="FF63BE7B"/>
        <color rgb="FFFFEF9C"/>
      </colorScale>
    </cfRule>
  </conditionalFormatting>
  <conditionalFormatting sqref="Z11:Z12">
    <cfRule type="dataBar" priority="1189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{b8487042-5acd-49e6-86c2-918f0e5d6356}</x14:id>
        </ext>
      </extLst>
    </cfRule>
  </conditionalFormatting>
  <conditionalFormatting sqref="AB11:AB12">
    <cfRule type="dataBar" priority="1190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{8422f367-12dc-42e1-8332-aacbc3b90d00}</x14:id>
        </ext>
      </extLst>
    </cfRule>
  </conditionalFormatting>
  <conditionalFormatting sqref="V11:V12">
    <cfRule type="dataBar" priority="1191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{d1e24885-d2b4-4722-8907-c412405f82f1}</x14:id>
        </ext>
      </extLst>
    </cfRule>
  </conditionalFormatting>
  <conditionalFormatting sqref="Z11:Z12">
    <cfRule type="colorScale" priority="1192" dxfId="40">
      <colorScale>
        <cfvo type="min" val="0"/>
        <cfvo type="percentile" val="50"/>
        <cfvo type="max"/>
        <color rgb="FFF8696B"/>
        <color rgb="FFFCFCFF"/>
        <color rgb="FF63BE7B"/>
      </colorScale>
    </cfRule>
    <cfRule type="dataBar" priority="1193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{91e988a3-6c42-4db9-a8c8-442e08e08658}</x14:id>
        </ext>
      </extLst>
    </cfRule>
  </conditionalFormatting>
  <conditionalFormatting sqref="AB11:AB12">
    <cfRule type="colorScale" priority="1194" dxfId="40">
      <colorScale>
        <cfvo type="min" val="0"/>
        <cfvo type="percentile" val="50"/>
        <cfvo type="max"/>
        <color rgb="FF5A8AC6"/>
        <color rgb="FFFCFCFF"/>
        <color rgb="FFF8696B"/>
      </colorScale>
    </cfRule>
    <cfRule type="dataBar" priority="1195" dxfId="4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{c53e8fba-edcf-4331-943f-6ee60c974e1c}</x14:id>
        </ext>
      </extLst>
    </cfRule>
  </conditionalFormatting>
  <conditionalFormatting sqref="P13:Q13 Q14:Q15">
    <cfRule type="cellIs" priority="392" dxfId="0" operator="equal">
      <formula>"MEDIO"</formula>
    </cfRule>
    <cfRule type="cellIs" priority="393" dxfId="2" operator="equal">
      <formula>"ALTO"</formula>
    </cfRule>
    <cfRule type="cellIs" priority="394" dxfId="30" operator="equal">
      <formula>"CRÍTICO"</formula>
    </cfRule>
  </conditionalFormatting>
  <conditionalFormatting sqref="P13:Q13 Q14:Q15">
    <cfRule type="cellIs" priority="391" dxfId="1" operator="equal">
      <formula>"BAJO"</formula>
    </cfRule>
  </conditionalFormatting>
  <conditionalFormatting sqref="AE13">
    <cfRule type="cellIs" priority="379" dxfId="156" operator="equal">
      <formula>"INEXISTENTE"</formula>
    </cfRule>
    <cfRule type="cellIs" priority="388" dxfId="31" operator="equal">
      <formula>"INEFICIENTE"</formula>
    </cfRule>
    <cfRule type="cellIs" priority="389" dxfId="32" operator="equal">
      <formula>"PARCIALMENTE ADECUADO"</formula>
    </cfRule>
    <cfRule type="cellIs" priority="390" dxfId="44" operator="equal">
      <formula>"EFICIENTE"</formula>
    </cfRule>
  </conditionalFormatting>
  <conditionalFormatting sqref="AP13">
    <cfRule type="containsErrors" priority="398" dxfId="157" stopIfTrue="1">
      <formula>ISERROR(AP13)</formula>
    </cfRule>
  </conditionalFormatting>
  <conditionalFormatting sqref="AG13">
    <cfRule type="cellIs" priority="384" dxfId="158" operator="equal">
      <formula>"ERROR"</formula>
    </cfRule>
    <cfRule type="cellIs" priority="385" dxfId="159" operator="equal">
      <formula>"ALTO"</formula>
    </cfRule>
    <cfRule type="cellIs" priority="386" dxfId="32" operator="equal">
      <formula>"MEDIO"</formula>
    </cfRule>
    <cfRule type="cellIs" priority="387" dxfId="44" operator="equal">
      <formula>"BAJO"</formula>
    </cfRule>
  </conditionalFormatting>
  <conditionalFormatting sqref="J13:K13">
    <cfRule type="cellIs" priority="395" dxfId="31" operator="equal">
      <formula>"ALTO"</formula>
    </cfRule>
    <cfRule type="cellIs" priority="396" dxfId="32" operator="equal">
      <formula>"MEDIO"</formula>
    </cfRule>
    <cfRule type="cellIs" priority="397" dxfId="44" operator="equal">
      <formula>"BAJO"</formula>
    </cfRule>
  </conditionalFormatting>
  <conditionalFormatting sqref="AG13">
    <cfRule type="cellIs" priority="378" dxfId="162" operator="equal">
      <formula>"CRÍTICO"</formula>
    </cfRule>
  </conditionalFormatting>
  <conditionalFormatting sqref="V13:V15">
    <cfRule type="dataBar" priority="399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{753a6cfc-6819-498e-877d-e37b6286b6e9}</x14:id>
        </ext>
      </extLst>
    </cfRule>
    <cfRule type="colorScale" priority="400" dxfId="40">
      <colorScale>
        <cfvo type="min" val="0"/>
        <cfvo type="max"/>
        <color rgb="FF63BE7B"/>
        <color rgb="FFFFEF9C"/>
      </colorScale>
    </cfRule>
  </conditionalFormatting>
  <conditionalFormatting sqref="V13:V15">
    <cfRule type="dataBar" priority="401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{a75867a0-637e-4a0a-baa1-8b76a811b422}</x14:id>
        </ext>
      </extLst>
    </cfRule>
  </conditionalFormatting>
  <conditionalFormatting sqref="Z13:Z15">
    <cfRule type="dataBar" priority="402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{5c6513bf-4ff7-4ef8-b875-394ec9b356c3}</x14:id>
        </ext>
      </extLst>
    </cfRule>
  </conditionalFormatting>
  <conditionalFormatting sqref="AB13:AB15">
    <cfRule type="dataBar" priority="403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{26de51cf-17d5-456b-97e0-fa50bf165196}</x14:id>
        </ext>
      </extLst>
    </cfRule>
  </conditionalFormatting>
  <conditionalFormatting sqref="Z13:Z15">
    <cfRule type="colorScale" priority="404" dxfId="40">
      <colorScale>
        <cfvo type="min" val="0"/>
        <cfvo type="percentile" val="50"/>
        <cfvo type="max"/>
        <color rgb="FFF8696B"/>
        <color rgb="FFFCFCFF"/>
        <color rgb="FF63BE7B"/>
      </colorScale>
    </cfRule>
    <cfRule type="dataBar" priority="405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{9c47565b-ecbc-4a3e-b0ea-172acb6095eb}</x14:id>
        </ext>
      </extLst>
    </cfRule>
  </conditionalFormatting>
  <conditionalFormatting sqref="AB13:AB15">
    <cfRule type="colorScale" priority="406" dxfId="40">
      <colorScale>
        <cfvo type="min" val="0"/>
        <cfvo type="percentile" val="50"/>
        <cfvo type="max"/>
        <color rgb="FF5A8AC6"/>
        <color rgb="FFFCFCFF"/>
        <color rgb="FFF8696B"/>
      </colorScale>
    </cfRule>
    <cfRule type="dataBar" priority="407" dxfId="4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{ad9fed07-3fa9-4b95-a932-e475222d6c1c}</x14:id>
        </ext>
      </extLst>
    </cfRule>
  </conditionalFormatting>
  <conditionalFormatting sqref="P14">
    <cfRule type="cellIs" priority="285" dxfId="0" operator="equal">
      <formula>"MEDIO"</formula>
    </cfRule>
    <cfRule type="cellIs" priority="286" dxfId="2" operator="equal">
      <formula>"ALTO"</formula>
    </cfRule>
    <cfRule type="cellIs" priority="287" dxfId="30" operator="equal">
      <formula>"CRÍTICO"</formula>
    </cfRule>
  </conditionalFormatting>
  <conditionalFormatting sqref="P14">
    <cfRule type="cellIs" priority="284" dxfId="1" operator="equal">
      <formula>"BAJO"</formula>
    </cfRule>
  </conditionalFormatting>
  <conditionalFormatting sqref="AE14">
    <cfRule type="cellIs" priority="272" dxfId="156" operator="equal">
      <formula>"INEXISTENTE"</formula>
    </cfRule>
    <cfRule type="cellIs" priority="281" dxfId="31" operator="equal">
      <formula>"INEFICIENTE"</formula>
    </cfRule>
    <cfRule type="cellIs" priority="282" dxfId="32" operator="equal">
      <formula>"PARCIALMENTE ADECUADO"</formula>
    </cfRule>
    <cfRule type="cellIs" priority="283" dxfId="44" operator="equal">
      <formula>"EFICIENTE"</formula>
    </cfRule>
  </conditionalFormatting>
  <conditionalFormatting sqref="AP14">
    <cfRule type="containsErrors" priority="291" dxfId="157" stopIfTrue="1">
      <formula>ISERROR(AP14)</formula>
    </cfRule>
  </conditionalFormatting>
  <conditionalFormatting sqref="AG14">
    <cfRule type="cellIs" priority="277" dxfId="158" operator="equal">
      <formula>"ERROR"</formula>
    </cfRule>
    <cfRule type="cellIs" priority="278" dxfId="159" operator="equal">
      <formula>"ALTO"</formula>
    </cfRule>
    <cfRule type="cellIs" priority="279" dxfId="32" operator="equal">
      <formula>"MEDIO"</formula>
    </cfRule>
    <cfRule type="cellIs" priority="280" dxfId="44" operator="equal">
      <formula>"BAJO"</formula>
    </cfRule>
  </conditionalFormatting>
  <conditionalFormatting sqref="J14:K14">
    <cfRule type="cellIs" priority="288" dxfId="31" operator="equal">
      <formula>"ALTO"</formula>
    </cfRule>
    <cfRule type="cellIs" priority="289" dxfId="32" operator="equal">
      <formula>"MEDIO"</formula>
    </cfRule>
    <cfRule type="cellIs" priority="290" dxfId="44" operator="equal">
      <formula>"BAJO"</formula>
    </cfRule>
  </conditionalFormatting>
  <conditionalFormatting sqref="AG14">
    <cfRule type="cellIs" priority="271" dxfId="162" operator="equal">
      <formula>"CRÍTICO"</formula>
    </cfRule>
  </conditionalFormatting>
  <conditionalFormatting sqref="Q19:Q21">
    <cfRule type="cellIs" priority="304" dxfId="1" operator="equal">
      <formula>"BAJO"</formula>
    </cfRule>
  </conditionalFormatting>
  <conditionalFormatting sqref="P19:P21">
    <cfRule type="cellIs" priority="322" dxfId="0" operator="equal">
      <formula>"MEDIO"</formula>
    </cfRule>
    <cfRule type="cellIs" priority="323" dxfId="2" operator="equal">
      <formula>"ALTO"</formula>
    </cfRule>
    <cfRule type="cellIs" priority="324" dxfId="30" operator="equal">
      <formula>"CRÍTICO"</formula>
    </cfRule>
  </conditionalFormatting>
  <conditionalFormatting sqref="P19:P21">
    <cfRule type="cellIs" priority="321" dxfId="1" operator="equal">
      <formula>"BAJO"</formula>
    </cfRule>
  </conditionalFormatting>
  <conditionalFormatting sqref="AE19:AE21">
    <cfRule type="cellIs" priority="309" dxfId="156" operator="equal">
      <formula>"INEXISTENTE"</formula>
    </cfRule>
    <cfRule type="cellIs" priority="318" dxfId="31" operator="equal">
      <formula>"INEFICIENTE"</formula>
    </cfRule>
    <cfRule type="cellIs" priority="319" dxfId="32" operator="equal">
      <formula>"PARCIALMENTE ADECUADO"</formula>
    </cfRule>
    <cfRule type="cellIs" priority="320" dxfId="44" operator="equal">
      <formula>"EFICIENTE"</formula>
    </cfRule>
  </conditionalFormatting>
  <conditionalFormatting sqref="AP19:AP21">
    <cfRule type="containsErrors" priority="328" dxfId="157" stopIfTrue="1">
      <formula>ISERROR(AP19)</formula>
    </cfRule>
  </conditionalFormatting>
  <conditionalFormatting sqref="AG19:AG21">
    <cfRule type="cellIs" priority="314" dxfId="158" operator="equal">
      <formula>"ERROR"</formula>
    </cfRule>
    <cfRule type="cellIs" priority="315" dxfId="159" operator="equal">
      <formula>"ALTO"</formula>
    </cfRule>
    <cfRule type="cellIs" priority="316" dxfId="32" operator="equal">
      <formula>"MEDIO"</formula>
    </cfRule>
    <cfRule type="cellIs" priority="317" dxfId="44" operator="equal">
      <formula>"BAJO"</formula>
    </cfRule>
  </conditionalFormatting>
  <conditionalFormatting sqref="J19:K21">
    <cfRule type="cellIs" priority="325" dxfId="31" operator="equal">
      <formula>"ALTO"</formula>
    </cfRule>
    <cfRule type="cellIs" priority="326" dxfId="32" operator="equal">
      <formula>"MEDIO"</formula>
    </cfRule>
    <cfRule type="cellIs" priority="327" dxfId="44" operator="equal">
      <formula>"BAJO"</formula>
    </cfRule>
  </conditionalFormatting>
  <conditionalFormatting sqref="AG19:AG21">
    <cfRule type="cellIs" priority="308" dxfId="162" operator="equal">
      <formula>"CRÍTICO"</formula>
    </cfRule>
  </conditionalFormatting>
  <conditionalFormatting sqref="Q19:Q21">
    <cfRule type="cellIs" priority="305" dxfId="0" operator="equal">
      <formula>"MEDIO"</formula>
    </cfRule>
    <cfRule type="cellIs" priority="306" dxfId="2" operator="equal">
      <formula>"ALTO"</formula>
    </cfRule>
    <cfRule type="cellIs" priority="307" dxfId="30" operator="equal">
      <formula>"CRÍTICO"</formula>
    </cfRule>
  </conditionalFormatting>
  <conditionalFormatting sqref="A19:A21">
    <cfRule type="dataBar" priority="329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{902aa467-fb9d-4761-b801-27ef56a99b1b}</x14:id>
        </ext>
      </extLst>
    </cfRule>
  </conditionalFormatting>
  <conditionalFormatting sqref="V19:V21">
    <cfRule type="dataBar" priority="332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{72a2b568-6327-47a1-af55-36a3eff47ff1}</x14:id>
        </ext>
      </extLst>
    </cfRule>
    <cfRule type="colorScale" priority="333" dxfId="40">
      <colorScale>
        <cfvo type="min" val="0"/>
        <cfvo type="max"/>
        <color rgb="FF63BE7B"/>
        <color rgb="FFFFEF9C"/>
      </colorScale>
    </cfRule>
  </conditionalFormatting>
  <conditionalFormatting sqref="Z19:Z21">
    <cfRule type="dataBar" priority="334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{d60b3334-8c28-4596-852b-ae13a4c84bac}</x14:id>
        </ext>
      </extLst>
    </cfRule>
  </conditionalFormatting>
  <conditionalFormatting sqref="AB19:AB21">
    <cfRule type="dataBar" priority="335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{dd50efb0-1e7c-4bcf-9bab-91de71c3cf5a}</x14:id>
        </ext>
      </extLst>
    </cfRule>
  </conditionalFormatting>
  <conditionalFormatting sqref="V19:V21">
    <cfRule type="dataBar" priority="336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{a50796d6-b41f-40db-90e9-4bb2e5aeb638}</x14:id>
        </ext>
      </extLst>
    </cfRule>
  </conditionalFormatting>
  <conditionalFormatting sqref="Z19:Z21">
    <cfRule type="colorScale" priority="337" dxfId="40">
      <colorScale>
        <cfvo type="min" val="0"/>
        <cfvo type="percentile" val="50"/>
        <cfvo type="max"/>
        <color rgb="FFF8696B"/>
        <color rgb="FFFCFCFF"/>
        <color rgb="FF63BE7B"/>
      </colorScale>
    </cfRule>
    <cfRule type="dataBar" priority="338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{fe416e30-c9cf-4b9a-a21d-9501f29b25e5}</x14:id>
        </ext>
      </extLst>
    </cfRule>
  </conditionalFormatting>
  <conditionalFormatting sqref="AB19:AB21">
    <cfRule type="colorScale" priority="339" dxfId="40">
      <colorScale>
        <cfvo type="min" val="0"/>
        <cfvo type="percentile" val="50"/>
        <cfvo type="max"/>
        <color rgb="FF5A8AC6"/>
        <color rgb="FFFCFCFF"/>
        <color rgb="FFF8696B"/>
      </colorScale>
    </cfRule>
    <cfRule type="dataBar" priority="340" dxfId="4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{8171640d-bcb6-4759-b427-d72a0aca6baf}</x14:id>
        </ext>
      </extLst>
    </cfRule>
  </conditionalFormatting>
  <conditionalFormatting sqref="Q22:Q27">
    <cfRule type="cellIs" priority="230" dxfId="1" operator="equal">
      <formula>"BAJO"</formula>
    </cfRule>
  </conditionalFormatting>
  <conditionalFormatting sqref="P22:P27">
    <cfRule type="cellIs" priority="248" dxfId="0" operator="equal">
      <formula>"MEDIO"</formula>
    </cfRule>
    <cfRule type="cellIs" priority="249" dxfId="2" operator="equal">
      <formula>"ALTO"</formula>
    </cfRule>
    <cfRule type="cellIs" priority="250" dxfId="30" operator="equal">
      <formula>"CRÍTICO"</formula>
    </cfRule>
  </conditionalFormatting>
  <conditionalFormatting sqref="P22:P27">
    <cfRule type="cellIs" priority="247" dxfId="1" operator="equal">
      <formula>"BAJO"</formula>
    </cfRule>
  </conditionalFormatting>
  <conditionalFormatting sqref="AE22:AE27">
    <cfRule type="cellIs" priority="235" dxfId="156" operator="equal">
      <formula>"INEXISTENTE"</formula>
    </cfRule>
    <cfRule type="cellIs" priority="244" dxfId="31" operator="equal">
      <formula>"INEFICIENTE"</formula>
    </cfRule>
    <cfRule type="cellIs" priority="245" dxfId="32" operator="equal">
      <formula>"PARCIALMENTE ADECUADO"</formula>
    </cfRule>
    <cfRule type="cellIs" priority="246" dxfId="44" operator="equal">
      <formula>"EFICIENTE"</formula>
    </cfRule>
  </conditionalFormatting>
  <conditionalFormatting sqref="AP22:AP27">
    <cfRule type="containsErrors" priority="254" dxfId="157" stopIfTrue="1">
      <formula>ISERROR(AP22)</formula>
    </cfRule>
  </conditionalFormatting>
  <conditionalFormatting sqref="AG22:AG27">
    <cfRule type="cellIs" priority="240" dxfId="158" operator="equal">
      <formula>"ERROR"</formula>
    </cfRule>
    <cfRule type="cellIs" priority="241" dxfId="159" operator="equal">
      <formula>"ALTO"</formula>
    </cfRule>
    <cfRule type="cellIs" priority="242" dxfId="32" operator="equal">
      <formula>"MEDIO"</formula>
    </cfRule>
    <cfRule type="cellIs" priority="243" dxfId="44" operator="equal">
      <formula>"BAJO"</formula>
    </cfRule>
  </conditionalFormatting>
  <conditionalFormatting sqref="J22:K27">
    <cfRule type="cellIs" priority="251" dxfId="31" operator="equal">
      <formula>"ALTO"</formula>
    </cfRule>
    <cfRule type="cellIs" priority="252" dxfId="32" operator="equal">
      <formula>"MEDIO"</formula>
    </cfRule>
    <cfRule type="cellIs" priority="253" dxfId="44" operator="equal">
      <formula>"BAJO"</formula>
    </cfRule>
  </conditionalFormatting>
  <conditionalFormatting sqref="AG22:AG27">
    <cfRule type="cellIs" priority="234" dxfId="162" operator="equal">
      <formula>"CRÍTICO"</formula>
    </cfRule>
  </conditionalFormatting>
  <conditionalFormatting sqref="Q22:Q27">
    <cfRule type="cellIs" priority="231" dxfId="0" operator="equal">
      <formula>"MEDIO"</formula>
    </cfRule>
    <cfRule type="cellIs" priority="232" dxfId="2" operator="equal">
      <formula>"ALTO"</formula>
    </cfRule>
    <cfRule type="cellIs" priority="233" dxfId="30" operator="equal">
      <formula>"CRÍTICO"</formula>
    </cfRule>
  </conditionalFormatting>
  <conditionalFormatting sqref="A22:A27">
    <cfRule type="dataBar" priority="255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{a881dab5-b1ea-4590-893d-f13d0509ffde}</x14:id>
        </ext>
      </extLst>
    </cfRule>
  </conditionalFormatting>
  <conditionalFormatting sqref="V22:V27">
    <cfRule type="dataBar" priority="258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{3025632c-551c-4005-9d6c-59f6f8eee8f5}</x14:id>
        </ext>
      </extLst>
    </cfRule>
    <cfRule type="colorScale" priority="259" dxfId="40">
      <colorScale>
        <cfvo type="min" val="0"/>
        <cfvo type="max"/>
        <color rgb="FF63BE7B"/>
        <color rgb="FFFFEF9C"/>
      </colorScale>
    </cfRule>
  </conditionalFormatting>
  <conditionalFormatting sqref="Z22:Z27">
    <cfRule type="dataBar" priority="260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{82df86cc-718c-402a-870d-8dae1858c94e}</x14:id>
        </ext>
      </extLst>
    </cfRule>
  </conditionalFormatting>
  <conditionalFormatting sqref="AB22:AB27">
    <cfRule type="dataBar" priority="261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{4cf12b5d-bbeb-4fd2-81af-36cba47541c6}</x14:id>
        </ext>
      </extLst>
    </cfRule>
  </conditionalFormatting>
  <conditionalFormatting sqref="V22:V27">
    <cfRule type="dataBar" priority="262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{8be5c251-59f0-4412-8756-44bfbeb9d4b9}</x14:id>
        </ext>
      </extLst>
    </cfRule>
  </conditionalFormatting>
  <conditionalFormatting sqref="Z22:Z27">
    <cfRule type="colorScale" priority="263" dxfId="40">
      <colorScale>
        <cfvo type="min" val="0"/>
        <cfvo type="percentile" val="50"/>
        <cfvo type="max"/>
        <color rgb="FFF8696B"/>
        <color rgb="FFFCFCFF"/>
        <color rgb="FF63BE7B"/>
      </colorScale>
    </cfRule>
    <cfRule type="dataBar" priority="264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{fcbce14a-3f25-43b6-b08e-32d94a33499a}</x14:id>
        </ext>
      </extLst>
    </cfRule>
  </conditionalFormatting>
  <conditionalFormatting sqref="AB22:AB27">
    <cfRule type="colorScale" priority="265" dxfId="40">
      <colorScale>
        <cfvo type="min" val="0"/>
        <cfvo type="percentile" val="50"/>
        <cfvo type="max"/>
        <color rgb="FF5A8AC6"/>
        <color rgb="FFFCFCFF"/>
        <color rgb="FFF8696B"/>
      </colorScale>
    </cfRule>
    <cfRule type="dataBar" priority="266" dxfId="4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{fd277dc3-e8ed-4f3f-b758-cd24623174d4}</x14:id>
        </ext>
      </extLst>
    </cfRule>
  </conditionalFormatting>
  <conditionalFormatting sqref="Q18">
    <cfRule type="cellIs" priority="156" dxfId="1" operator="equal">
      <formula>"BAJO"</formula>
    </cfRule>
  </conditionalFormatting>
  <conditionalFormatting sqref="P18">
    <cfRule type="cellIs" priority="174" dxfId="0" operator="equal">
      <formula>"MEDIO"</formula>
    </cfRule>
    <cfRule type="cellIs" priority="175" dxfId="2" operator="equal">
      <formula>"ALTO"</formula>
    </cfRule>
    <cfRule type="cellIs" priority="176" dxfId="30" operator="equal">
      <formula>"CRÍTICO"</formula>
    </cfRule>
  </conditionalFormatting>
  <conditionalFormatting sqref="P18">
    <cfRule type="cellIs" priority="173" dxfId="1" operator="equal">
      <formula>"BAJO"</formula>
    </cfRule>
  </conditionalFormatting>
  <conditionalFormatting sqref="AE18">
    <cfRule type="cellIs" priority="161" dxfId="156" operator="equal">
      <formula>"INEXISTENTE"</formula>
    </cfRule>
    <cfRule type="cellIs" priority="170" dxfId="31" operator="equal">
      <formula>"INEFICIENTE"</formula>
    </cfRule>
    <cfRule type="cellIs" priority="171" dxfId="32" operator="equal">
      <formula>"PARCIALMENTE ADECUADO"</formula>
    </cfRule>
    <cfRule type="cellIs" priority="172" dxfId="44" operator="equal">
      <formula>"EFICIENTE"</formula>
    </cfRule>
  </conditionalFormatting>
  <conditionalFormatting sqref="AP18">
    <cfRule type="containsErrors" priority="180" dxfId="157" stopIfTrue="1">
      <formula>ISERROR(AP18)</formula>
    </cfRule>
  </conditionalFormatting>
  <conditionalFormatting sqref="AG18">
    <cfRule type="cellIs" priority="166" dxfId="158" operator="equal">
      <formula>"ERROR"</formula>
    </cfRule>
    <cfRule type="cellIs" priority="167" dxfId="159" operator="equal">
      <formula>"ALTO"</formula>
    </cfRule>
    <cfRule type="cellIs" priority="168" dxfId="32" operator="equal">
      <formula>"MEDIO"</formula>
    </cfRule>
    <cfRule type="cellIs" priority="169" dxfId="44" operator="equal">
      <formula>"BAJO"</formula>
    </cfRule>
  </conditionalFormatting>
  <conditionalFormatting sqref="J18:K18">
    <cfRule type="cellIs" priority="177" dxfId="31" operator="equal">
      <formula>"ALTO"</formula>
    </cfRule>
    <cfRule type="cellIs" priority="178" dxfId="32" operator="equal">
      <formula>"MEDIO"</formula>
    </cfRule>
    <cfRule type="cellIs" priority="179" dxfId="44" operator="equal">
      <formula>"BAJO"</formula>
    </cfRule>
  </conditionalFormatting>
  <conditionalFormatting sqref="AG18">
    <cfRule type="cellIs" priority="160" dxfId="162" operator="equal">
      <formula>"CRÍTICO"</formula>
    </cfRule>
  </conditionalFormatting>
  <conditionalFormatting sqref="Q18">
    <cfRule type="cellIs" priority="157" dxfId="0" operator="equal">
      <formula>"MEDIO"</formula>
    </cfRule>
    <cfRule type="cellIs" priority="158" dxfId="2" operator="equal">
      <formula>"ALTO"</formula>
    </cfRule>
    <cfRule type="cellIs" priority="159" dxfId="30" operator="equal">
      <formula>"CRÍTICO"</formula>
    </cfRule>
  </conditionalFormatting>
  <conditionalFormatting sqref="A18">
    <cfRule type="dataBar" priority="181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{cf07a613-0860-449d-959c-528b7a959772}</x14:id>
        </ext>
      </extLst>
    </cfRule>
  </conditionalFormatting>
  <conditionalFormatting sqref="V18">
    <cfRule type="dataBar" priority="184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{a9c7acb7-8e0f-4b38-afbe-879eb75bf053}</x14:id>
        </ext>
      </extLst>
    </cfRule>
    <cfRule type="colorScale" priority="185" dxfId="40">
      <colorScale>
        <cfvo type="min" val="0"/>
        <cfvo type="max"/>
        <color rgb="FF63BE7B"/>
        <color rgb="FFFFEF9C"/>
      </colorScale>
    </cfRule>
  </conditionalFormatting>
  <conditionalFormatting sqref="Z18">
    <cfRule type="dataBar" priority="186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{5e2cbce8-2c23-41f2-9e95-78c393de294d}</x14:id>
        </ext>
      </extLst>
    </cfRule>
  </conditionalFormatting>
  <conditionalFormatting sqref="AB18">
    <cfRule type="dataBar" priority="187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{ae34389f-803e-4f33-8f68-9b9cf5096c78}</x14:id>
        </ext>
      </extLst>
    </cfRule>
  </conditionalFormatting>
  <conditionalFormatting sqref="V18">
    <cfRule type="dataBar" priority="188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{08069a43-9263-4180-9dc2-1ed0969a3dde}</x14:id>
        </ext>
      </extLst>
    </cfRule>
  </conditionalFormatting>
  <conditionalFormatting sqref="Z18">
    <cfRule type="colorScale" priority="189" dxfId="40">
      <colorScale>
        <cfvo type="min" val="0"/>
        <cfvo type="percentile" val="50"/>
        <cfvo type="max"/>
        <color rgb="FFF8696B"/>
        <color rgb="FFFCFCFF"/>
        <color rgb="FF63BE7B"/>
      </colorScale>
    </cfRule>
    <cfRule type="dataBar" priority="190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{779b0e55-1c59-4115-8425-927cd603f276}</x14:id>
        </ext>
      </extLst>
    </cfRule>
  </conditionalFormatting>
  <conditionalFormatting sqref="AB18">
    <cfRule type="colorScale" priority="191" dxfId="40">
      <colorScale>
        <cfvo type="min" val="0"/>
        <cfvo type="percentile" val="50"/>
        <cfvo type="max"/>
        <color rgb="FF5A8AC6"/>
        <color rgb="FFFCFCFF"/>
        <color rgb="FFF8696B"/>
      </colorScale>
    </cfRule>
    <cfRule type="dataBar" priority="192" dxfId="4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{faec4607-9df2-4fb7-9894-85e7285bd6b2}</x14:id>
        </ext>
      </extLst>
    </cfRule>
  </conditionalFormatting>
  <conditionalFormatting sqref="Q16:Q17">
    <cfRule type="cellIs" priority="119" dxfId="1" operator="equal">
      <formula>"BAJO"</formula>
    </cfRule>
  </conditionalFormatting>
  <conditionalFormatting sqref="P15:P17">
    <cfRule type="cellIs" priority="137" dxfId="0" operator="equal">
      <formula>"MEDIO"</formula>
    </cfRule>
    <cfRule type="cellIs" priority="138" dxfId="2" operator="equal">
      <formula>"ALTO"</formula>
    </cfRule>
    <cfRule type="cellIs" priority="139" dxfId="30" operator="equal">
      <formula>"CRÍTICO"</formula>
    </cfRule>
  </conditionalFormatting>
  <conditionalFormatting sqref="P15:P17">
    <cfRule type="cellIs" priority="136" dxfId="1" operator="equal">
      <formula>"BAJO"</formula>
    </cfRule>
  </conditionalFormatting>
  <conditionalFormatting sqref="AE15:AE17">
    <cfRule type="cellIs" priority="124" dxfId="156" operator="equal">
      <formula>"INEXISTENTE"</formula>
    </cfRule>
    <cfRule type="cellIs" priority="133" dxfId="31" operator="equal">
      <formula>"INEFICIENTE"</formula>
    </cfRule>
    <cfRule type="cellIs" priority="134" dxfId="32" operator="equal">
      <formula>"PARCIALMENTE ADECUADO"</formula>
    </cfRule>
    <cfRule type="cellIs" priority="135" dxfId="44" operator="equal">
      <formula>"EFICIENTE"</formula>
    </cfRule>
  </conditionalFormatting>
  <conditionalFormatting sqref="AP15:AP17">
    <cfRule type="containsErrors" priority="143" dxfId="157" stopIfTrue="1">
      <formula>ISERROR(AP15)</formula>
    </cfRule>
  </conditionalFormatting>
  <conditionalFormatting sqref="AG15:AG17">
    <cfRule type="cellIs" priority="129" dxfId="158" operator="equal">
      <formula>"ERROR"</formula>
    </cfRule>
    <cfRule type="cellIs" priority="130" dxfId="159" operator="equal">
      <formula>"ALTO"</formula>
    </cfRule>
    <cfRule type="cellIs" priority="131" dxfId="32" operator="equal">
      <formula>"MEDIO"</formula>
    </cfRule>
    <cfRule type="cellIs" priority="132" dxfId="44" operator="equal">
      <formula>"BAJO"</formula>
    </cfRule>
  </conditionalFormatting>
  <conditionalFormatting sqref="J15:K17">
    <cfRule type="cellIs" priority="140" dxfId="31" operator="equal">
      <formula>"ALTO"</formula>
    </cfRule>
    <cfRule type="cellIs" priority="141" dxfId="32" operator="equal">
      <formula>"MEDIO"</formula>
    </cfRule>
    <cfRule type="cellIs" priority="142" dxfId="44" operator="equal">
      <formula>"BAJO"</formula>
    </cfRule>
  </conditionalFormatting>
  <conditionalFormatting sqref="AG15:AG17">
    <cfRule type="cellIs" priority="123" dxfId="162" operator="equal">
      <formula>"CRÍTICO"</formula>
    </cfRule>
  </conditionalFormatting>
  <conditionalFormatting sqref="Q16:Q17">
    <cfRule type="cellIs" priority="120" dxfId="0" operator="equal">
      <formula>"MEDIO"</formula>
    </cfRule>
    <cfRule type="cellIs" priority="121" dxfId="2" operator="equal">
      <formula>"ALTO"</formula>
    </cfRule>
    <cfRule type="cellIs" priority="122" dxfId="30" operator="equal">
      <formula>"CRÍTICO"</formula>
    </cfRule>
  </conditionalFormatting>
  <conditionalFormatting sqref="A15:A17">
    <cfRule type="dataBar" priority="144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{3d6af27a-46bd-469c-bc6a-3f34732fed86}</x14:id>
        </ext>
      </extLst>
    </cfRule>
  </conditionalFormatting>
  <conditionalFormatting sqref="V16:V17">
    <cfRule type="dataBar" priority="147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{eed4af18-2894-435d-9a7f-60eeb40385eb}</x14:id>
        </ext>
      </extLst>
    </cfRule>
    <cfRule type="colorScale" priority="148" dxfId="40">
      <colorScale>
        <cfvo type="min" val="0"/>
        <cfvo type="max"/>
        <color rgb="FF63BE7B"/>
        <color rgb="FFFFEF9C"/>
      </colorScale>
    </cfRule>
  </conditionalFormatting>
  <conditionalFormatting sqref="Z16:Z17">
    <cfRule type="dataBar" priority="149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{cb759c23-cdae-466f-a19d-60a2e240c500}</x14:id>
        </ext>
      </extLst>
    </cfRule>
  </conditionalFormatting>
  <conditionalFormatting sqref="AB16:AB17">
    <cfRule type="dataBar" priority="150" dxfId="4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{73686237-b5f7-4bf8-9447-e8e7ac77d63c}</x14:id>
        </ext>
      </extLst>
    </cfRule>
  </conditionalFormatting>
  <conditionalFormatting sqref="V16:V17">
    <cfRule type="dataBar" priority="151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{ded1081e-2ae4-482e-ac33-6a3d8494387b}</x14:id>
        </ext>
      </extLst>
    </cfRule>
  </conditionalFormatting>
  <conditionalFormatting sqref="Z16:Z17">
    <cfRule type="colorScale" priority="152" dxfId="40">
      <colorScale>
        <cfvo type="min" val="0"/>
        <cfvo type="percentile" val="50"/>
        <cfvo type="max"/>
        <color rgb="FFF8696B"/>
        <color rgb="FFFCFCFF"/>
        <color rgb="FF63BE7B"/>
      </colorScale>
    </cfRule>
    <cfRule type="dataBar" priority="153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{8a022a71-3cbc-4217-b89c-db55798b3b99}</x14:id>
        </ext>
      </extLst>
    </cfRule>
  </conditionalFormatting>
  <conditionalFormatting sqref="AB16:AB17">
    <cfRule type="colorScale" priority="154" dxfId="40">
      <colorScale>
        <cfvo type="min" val="0"/>
        <cfvo type="percentile" val="50"/>
        <cfvo type="max"/>
        <color rgb="FF5A8AC6"/>
        <color rgb="FFFCFCFF"/>
        <color rgb="FFF8696B"/>
      </colorScale>
    </cfRule>
    <cfRule type="dataBar" priority="155" dxfId="4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{b62d873c-7dde-4f85-a981-5d515ffcdc0b}</x14:id>
        </ext>
      </extLst>
    </cfRule>
  </conditionalFormatting>
  <conditionalFormatting sqref="A11">
    <cfRule type="dataBar" priority="4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{1e3b0ab2-7964-45e1-a833-c954ac68ce65}</x14:id>
        </ext>
      </extLst>
    </cfRule>
  </conditionalFormatting>
  <conditionalFormatting sqref="L11:N27">
    <cfRule type="colorScale" priority="1198" dxfId="40">
      <colorScale>
        <cfvo type="min" val="0"/>
        <cfvo type="max"/>
        <color rgb="FF63BE7B"/>
        <color rgb="FFFFEF9C"/>
      </colorScale>
    </cfRule>
    <cfRule type="dataBar" priority="1199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{a71f88dd-6562-4d52-b6db-2962e5753a61}</x14:id>
        </ext>
      </extLst>
    </cfRule>
  </conditionalFormatting>
  <conditionalFormatting sqref="A12:A14">
    <cfRule type="dataBar" priority="1202" dxfId="4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{eb6faf42-5a13-47b2-85a2-b949ae5d805c}</x14:id>
        </ext>
      </extLst>
    </cfRule>
  </conditionalFormatting>
  <conditionalFormatting sqref="AO11:AO27">
    <cfRule type="containsText" priority="2" dxfId="29" operator="containsText" stopIfTrue="1" text="EFECTIVO">
      <formula>NOT(ISERROR(SEARCH("EFECTIVO",AO11)))</formula>
    </cfRule>
    <cfRule type="containsText" priority="3" dxfId="31" operator="containsText" stopIfTrue="1" text="INEFECTIVO">
      <formula>NOT(ISERROR(SEARCH("INEFECTIVO",AO11)))</formula>
    </cfRule>
  </conditionalFormatting>
  <conditionalFormatting sqref="AO11:AO27">
    <cfRule type="containsText" priority="1" dxfId="31" operator="containsText" stopIfTrue="1" text="INEFECTIVO">
      <formula>NOT(ISERROR(SEARCH("INEFECTIVO",AO11)))</formula>
    </cfRule>
  </conditionalFormatting>
  <dataValidations count="20">
    <dataValidation allowBlank="1" showInputMessage="1" showErrorMessage="1" promptTitle="Riesgo Identificado" prompt="Realice una descripción de los riesgos inherentes asociados a cada factor de riesgo por proceso." sqref="E10"/>
    <dataValidation type="list" allowBlank="1" showInputMessage="1" showErrorMessage="1" sqref="M11">
      <formula1>$M$34:$M$36</formula1>
    </dataValidation>
    <dataValidation type="list" allowBlank="1" showInputMessage="1" showErrorMessage="1" sqref="N11">
      <formula1>$N$34:$N$36</formula1>
    </dataValidation>
    <dataValidation type="list" allowBlank="1" showInputMessage="1" showErrorMessage="1" sqref="T11:T12 T16:T27">
      <formula1>Tipo_1</formula1>
    </dataValidation>
    <dataValidation type="list" allowBlank="1" showInputMessage="1" showErrorMessage="1" promptTitle="FACTOR DE RIESGO" prompt="Seleccione el FACTOR DE RIESGO, asociado a cada Proceso" errorTitle="FACTOR DE RIESGO" sqref="C15:C27">
      <formula1>Factores_de_riesgo</formula1>
    </dataValidation>
    <dataValidation type="list" allowBlank="1" showInputMessage="1" showErrorMessage="1" sqref="N12:N27">
      <formula1>$N$34:$N$37</formula1>
    </dataValidation>
    <dataValidation type="list" allowBlank="1" showInputMessage="1" showErrorMessage="1" sqref="B11:B27">
      <formula1>PROCESOS</formula1>
    </dataValidation>
    <dataValidation type="list" allowBlank="1" showInputMessage="1" showErrorMessage="1" sqref="R11:R27">
      <formula1>OBJETIVO</formula1>
    </dataValidation>
    <dataValidation type="list" allowBlank="1" showInputMessage="1" showErrorMessage="1" promptTitle="MACROPROCESO" prompt="Seleccione de la lista el MACROPROCESO a evaluar." errorTitle="MACROPROCESO" error="Seleccione un ítem de la lista." sqref="A11:A27">
      <formula1>macroproceso_final</formula1>
    </dataValidation>
    <dataValidation type="list" allowBlank="1" showInputMessage="1" showErrorMessage="1" sqref="AL11:AL27">
      <formula1>HALLAZGO_AUDITORIA_ANTERIOR</formula1>
    </dataValidation>
    <dataValidation type="list" allowBlank="1" showInputMessage="1" showErrorMessage="1" sqref="AJ11:AJ27">
      <formula1>INCORRECCIONES</formula1>
    </dataValidation>
    <dataValidation type="list" allowBlank="1" showInputMessage="1" showErrorMessage="1" sqref="AH11:AH27">
      <formula1>EVIDENCIA</formula1>
    </dataValidation>
    <dataValidation type="list" allowBlank="1" showInputMessage="1" showErrorMessage="1" sqref="AB11:AB27">
      <formula1>Clase</formula1>
    </dataValidation>
    <dataValidation type="list" allowBlank="1" showInputMessage="1" showErrorMessage="1" sqref="Z11:Z27">
      <formula1>Documentación</formula1>
    </dataValidation>
    <dataValidation type="list" allowBlank="1" showInputMessage="1" showErrorMessage="1" sqref="X11:X27">
      <formula1>Segregación2</formula1>
    </dataValidation>
    <dataValidation type="list" allowBlank="1" showInputMessage="1" showErrorMessage="1" sqref="V11:V27">
      <formula1>FRECUENCIA</formula1>
    </dataValidation>
    <dataValidation type="list" allowBlank="1" showInputMessage="1" showErrorMessage="1" sqref="G11:H27">
      <formula1>Impacto_1</formula1>
    </dataValidation>
    <dataValidation showErrorMessage="1" promptTitle="FACTOR DE RIESGO" prompt="Seleccione el FACTOR DE RIESGO, asociado a cada Proceso" errorTitle="FACTOR DE RIESGO" sqref="D11:D27"/>
    <dataValidation type="list" allowBlank="1" showInputMessage="1" showErrorMessage="1" sqref="L11:L27">
      <formula1>$L$34:$L$35</formula1>
    </dataValidation>
    <dataValidation type="list" allowBlank="1" showInputMessage="1" showErrorMessage="1" sqref="M12:M27">
      <formula1>$M$34:$M$37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4"/>
  <headerFooter>
    <oddFooter>&amp;CControl Fiscal al Servicio de Todos y del Medio Ambiente&amp;RFI-PT -06-AF/V3/17-10-2023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93">
            <x14:iconSet iconSet="3Arrow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14:cfRule type="dataBar" id="{dc77a730-039f-44f2-b032-285c47e213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B3:B4</xm:sqref>
        </x14:conditionalFormatting>
        <x14:conditionalFormatting xmlns:xm="http://schemas.microsoft.com/office/excel/2006/main">
          <x14:cfRule type="colorScale" priority="435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6d335061-3331-412f-9a0e-d307f3010d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A249:A250</xm:sqref>
        </x14:conditionalFormatting>
        <x14:conditionalFormatting xmlns:xm="http://schemas.microsoft.com/office/excel/2006/main">
          <x14:cfRule type="colorScale" priority="433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16d7616d-5889-4238-8335-c3d5b0c704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A252:A254</xm:sqref>
        </x14:conditionalFormatting>
        <x14:conditionalFormatting xmlns:xm="http://schemas.microsoft.com/office/excel/2006/main">
          <x14:cfRule type="colorScale" priority="431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1223d90e-983a-447f-86d2-5552b0dc87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A256:A258</xm:sqref>
        </x14:conditionalFormatting>
        <x14:conditionalFormatting xmlns:xm="http://schemas.microsoft.com/office/excel/2006/main">
          <x14:cfRule type="dataBar" id="{e4ea5223-b6e4-4fc4-bc55-6b3f35adaa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A28:A32</xm:sqref>
        </x14:conditionalFormatting>
        <x14:conditionalFormatting xmlns:xm="http://schemas.microsoft.com/office/excel/2006/main">
          <x14:cfRule type="colorScale" priority="427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86b3a35b-f837-432b-a0e6-343e12bd67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L34:L35</xm:sqref>
        </x14:conditionalFormatting>
        <x14:conditionalFormatting xmlns:xm="http://schemas.microsoft.com/office/excel/2006/main">
          <x14:cfRule type="colorScale" priority="425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d6a58b00-d0de-4533-8d15-3c3cd4db7f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M34:M36</xm:sqref>
        </x14:conditionalFormatting>
        <x14:conditionalFormatting xmlns:xm="http://schemas.microsoft.com/office/excel/2006/main">
          <x14:cfRule type="colorScale" priority="423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0e8984a5-4eea-43c6-8d47-81d565c927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N34:N36</xm:sqref>
        </x14:conditionalFormatting>
        <x14:conditionalFormatting xmlns:xm="http://schemas.microsoft.com/office/excel/2006/main">
          <x14:cfRule type="colorScale" priority="421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2d8bf090-1bda-49cc-9806-696a91542a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M37:N37</xm:sqref>
        </x14:conditionalFormatting>
        <x14:conditionalFormatting xmlns:xm="http://schemas.microsoft.com/office/excel/2006/main">
          <x14:cfRule type="iconSet" priority="1140">
            <x14:iconSet iconSet="3Arrow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14:cfRule type="dataBar" id="{3b35fa41-85be-4eba-9b6e-48e671eb44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G3:P4 A3:A4</xm:sqref>
        </x14:conditionalFormatting>
        <x14:conditionalFormatting xmlns:xm="http://schemas.microsoft.com/office/excel/2006/main">
          <x14:cfRule type="iconSet" priority="1150">
            <x14:iconSet iconSet="3Arrow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14:cfRule type="dataBar" id="{25821487-1d1c-4638-b70c-8d0c525ea0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F3:F4</xm:sqref>
        </x14:conditionalFormatting>
        <x14:conditionalFormatting xmlns:xm="http://schemas.microsoft.com/office/excel/2006/main">
          <x14:cfRule type="dataBar" id="{63955d74-fa77-4008-8e40-560df3da57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188">
            <colorScale>
              <cfvo type="min" val="0"/>
              <cfvo type="max"/>
              <color rgb="FF63BE7B"/>
              <color rgb="FFFFEF9C"/>
            </colorScale>
            <x14:dxf/>
          </x14:cfRule>
          <xm:sqref>V11:V12</xm:sqref>
        </x14:conditionalFormatting>
        <x14:conditionalFormatting xmlns:xm="http://schemas.microsoft.com/office/excel/2006/main">
          <x14:cfRule type="dataBar" id="{b8487042-5acd-49e6-86c2-918f0e5d63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Z11:Z12</xm:sqref>
        </x14:conditionalFormatting>
        <x14:conditionalFormatting xmlns:xm="http://schemas.microsoft.com/office/excel/2006/main">
          <x14:cfRule type="dataBar" id="{8422f367-12dc-42e1-8332-aacbc3b90d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AB11:AB12</xm:sqref>
        </x14:conditionalFormatting>
        <x14:conditionalFormatting xmlns:xm="http://schemas.microsoft.com/office/excel/2006/main">
          <x14:cfRule type="dataBar" id="{d1e24885-d2b4-4722-8907-c412405f82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V11:V12</xm:sqref>
        </x14:conditionalFormatting>
        <x14:conditionalFormatting xmlns:xm="http://schemas.microsoft.com/office/excel/2006/main">
          <x14:cfRule type="colorScale" priority="1192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14:cfRule type="dataBar" id="{91e988a3-6c42-4db9-a8c8-442e08e086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Z11:Z12</xm:sqref>
        </x14:conditionalFormatting>
        <x14:conditionalFormatting xmlns:xm="http://schemas.microsoft.com/office/excel/2006/main">
          <x14:cfRule type="colorScale" priority="1194">
            <colorScale>
              <cfvo type="min" val="0"/>
              <cfvo type="percentile" val="50"/>
              <cfvo type="max"/>
              <color rgb="FF5A8AC6"/>
              <color rgb="FFFCFCFF"/>
              <color rgb="FFF8696B"/>
            </colorScale>
            <x14:dxf/>
          </x14:cfRule>
          <x14:cfRule type="dataBar" id="{c53e8fba-edcf-4331-943f-6ee60c974e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AB11:AB12</xm:sqref>
        </x14:conditionalFormatting>
        <x14:conditionalFormatting xmlns:xm="http://schemas.microsoft.com/office/excel/2006/main">
          <x14:cfRule type="dataBar" id="{753a6cfc-6819-498e-877d-e37b6286b6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00">
            <colorScale>
              <cfvo type="min" val="0"/>
              <cfvo type="max"/>
              <color rgb="FF63BE7B"/>
              <color rgb="FFFFEF9C"/>
            </colorScale>
            <x14:dxf/>
          </x14:cfRule>
          <xm:sqref>V13:V15</xm:sqref>
        </x14:conditionalFormatting>
        <x14:conditionalFormatting xmlns:xm="http://schemas.microsoft.com/office/excel/2006/main">
          <x14:cfRule type="dataBar" id="{a75867a0-637e-4a0a-baa1-8b76a811b4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V13:V15</xm:sqref>
        </x14:conditionalFormatting>
        <x14:conditionalFormatting xmlns:xm="http://schemas.microsoft.com/office/excel/2006/main">
          <x14:cfRule type="dataBar" id="{5c6513bf-4ff7-4ef8-b875-394ec9b356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Z13:Z15</xm:sqref>
        </x14:conditionalFormatting>
        <x14:conditionalFormatting xmlns:xm="http://schemas.microsoft.com/office/excel/2006/main">
          <x14:cfRule type="dataBar" id="{26de51cf-17d5-456b-97e0-fa50bf1651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AB13:AB15</xm:sqref>
        </x14:conditionalFormatting>
        <x14:conditionalFormatting xmlns:xm="http://schemas.microsoft.com/office/excel/2006/main">
          <x14:cfRule type="colorScale" priority="404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14:cfRule type="dataBar" id="{9c47565b-ecbc-4a3e-b0ea-172acb6095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Z13:Z15</xm:sqref>
        </x14:conditionalFormatting>
        <x14:conditionalFormatting xmlns:xm="http://schemas.microsoft.com/office/excel/2006/main">
          <x14:cfRule type="colorScale" priority="406">
            <colorScale>
              <cfvo type="min" val="0"/>
              <cfvo type="percentile" val="50"/>
              <cfvo type="max"/>
              <color rgb="FF5A8AC6"/>
              <color rgb="FFFCFCFF"/>
              <color rgb="FFF8696B"/>
            </colorScale>
            <x14:dxf/>
          </x14:cfRule>
          <x14:cfRule type="dataBar" id="{ad9fed07-3fa9-4b95-a932-e475222d6c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AB13:AB15</xm:sqref>
        </x14:conditionalFormatting>
        <x14:conditionalFormatting xmlns:xm="http://schemas.microsoft.com/office/excel/2006/main">
          <x14:cfRule type="dataBar" id="{902aa467-fb9d-4761-b801-27ef56a99b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A19:A21</xm:sqref>
        </x14:conditionalFormatting>
        <x14:conditionalFormatting xmlns:xm="http://schemas.microsoft.com/office/excel/2006/main">
          <x14:cfRule type="dataBar" id="{72a2b568-6327-47a1-af55-36a3eff47f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33">
            <colorScale>
              <cfvo type="min" val="0"/>
              <cfvo type="max"/>
              <color rgb="FF63BE7B"/>
              <color rgb="FFFFEF9C"/>
            </colorScale>
            <x14:dxf/>
          </x14:cfRule>
          <xm:sqref>V19:V21</xm:sqref>
        </x14:conditionalFormatting>
        <x14:conditionalFormatting xmlns:xm="http://schemas.microsoft.com/office/excel/2006/main">
          <x14:cfRule type="dataBar" id="{d60b3334-8c28-4596-852b-ae13a4c84b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Z19:Z21</xm:sqref>
        </x14:conditionalFormatting>
        <x14:conditionalFormatting xmlns:xm="http://schemas.microsoft.com/office/excel/2006/main">
          <x14:cfRule type="dataBar" id="{dd50efb0-1e7c-4bcf-9bab-91de71c3cf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AB19:AB21</xm:sqref>
        </x14:conditionalFormatting>
        <x14:conditionalFormatting xmlns:xm="http://schemas.microsoft.com/office/excel/2006/main">
          <x14:cfRule type="dataBar" id="{a50796d6-b41f-40db-90e9-4bb2e5aeb6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V19:V21</xm:sqref>
        </x14:conditionalFormatting>
        <x14:conditionalFormatting xmlns:xm="http://schemas.microsoft.com/office/excel/2006/main">
          <x14:cfRule type="colorScale" priority="337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14:cfRule type="dataBar" id="{fe416e30-c9cf-4b9a-a21d-9501f29b25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Z19:Z21</xm:sqref>
        </x14:conditionalFormatting>
        <x14:conditionalFormatting xmlns:xm="http://schemas.microsoft.com/office/excel/2006/main">
          <x14:cfRule type="colorScale" priority="339">
            <colorScale>
              <cfvo type="min" val="0"/>
              <cfvo type="percentile" val="50"/>
              <cfvo type="max"/>
              <color rgb="FF5A8AC6"/>
              <color rgb="FFFCFCFF"/>
              <color rgb="FFF8696B"/>
            </colorScale>
            <x14:dxf/>
          </x14:cfRule>
          <x14:cfRule type="dataBar" id="{8171640d-bcb6-4759-b427-d72a0aca6b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AB19:AB21</xm:sqref>
        </x14:conditionalFormatting>
        <x14:conditionalFormatting xmlns:xm="http://schemas.microsoft.com/office/excel/2006/main">
          <x14:cfRule type="dataBar" id="{a881dab5-b1ea-4590-893d-f13d0509ff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A22:A27</xm:sqref>
        </x14:conditionalFormatting>
        <x14:conditionalFormatting xmlns:xm="http://schemas.microsoft.com/office/excel/2006/main">
          <x14:cfRule type="dataBar" id="{3025632c-551c-4005-9d6c-59f6f8eee8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59">
            <colorScale>
              <cfvo type="min" val="0"/>
              <cfvo type="max"/>
              <color rgb="FF63BE7B"/>
              <color rgb="FFFFEF9C"/>
            </colorScale>
            <x14:dxf/>
          </x14:cfRule>
          <xm:sqref>V22:V27</xm:sqref>
        </x14:conditionalFormatting>
        <x14:conditionalFormatting xmlns:xm="http://schemas.microsoft.com/office/excel/2006/main">
          <x14:cfRule type="dataBar" id="{82df86cc-718c-402a-870d-8dae1858c9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Z22:Z27</xm:sqref>
        </x14:conditionalFormatting>
        <x14:conditionalFormatting xmlns:xm="http://schemas.microsoft.com/office/excel/2006/main">
          <x14:cfRule type="dataBar" id="{4cf12b5d-bbeb-4fd2-81af-36cba47541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AB22:AB27</xm:sqref>
        </x14:conditionalFormatting>
        <x14:conditionalFormatting xmlns:xm="http://schemas.microsoft.com/office/excel/2006/main">
          <x14:cfRule type="dataBar" id="{8be5c251-59f0-4412-8756-44bfbeb9d4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V22:V27</xm:sqref>
        </x14:conditionalFormatting>
        <x14:conditionalFormatting xmlns:xm="http://schemas.microsoft.com/office/excel/2006/main">
          <x14:cfRule type="colorScale" priority="263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14:cfRule type="dataBar" id="{fcbce14a-3f25-43b6-b08e-32d94a3349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Z22:Z27</xm:sqref>
        </x14:conditionalFormatting>
        <x14:conditionalFormatting xmlns:xm="http://schemas.microsoft.com/office/excel/2006/main">
          <x14:cfRule type="colorScale" priority="265">
            <colorScale>
              <cfvo type="min" val="0"/>
              <cfvo type="percentile" val="50"/>
              <cfvo type="max"/>
              <color rgb="FF5A8AC6"/>
              <color rgb="FFFCFCFF"/>
              <color rgb="FFF8696B"/>
            </colorScale>
            <x14:dxf/>
          </x14:cfRule>
          <x14:cfRule type="dataBar" id="{fd277dc3-e8ed-4f3f-b758-cd24623174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AB22:AB27</xm:sqref>
        </x14:conditionalFormatting>
        <x14:conditionalFormatting xmlns:xm="http://schemas.microsoft.com/office/excel/2006/main">
          <x14:cfRule type="dataBar" id="{cf07a613-0860-449d-959c-528b7a9597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A18</xm:sqref>
        </x14:conditionalFormatting>
        <x14:conditionalFormatting xmlns:xm="http://schemas.microsoft.com/office/excel/2006/main">
          <x14:cfRule type="dataBar" id="{a9c7acb7-8e0f-4b38-afbe-879eb75bf0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85">
            <colorScale>
              <cfvo type="min" val="0"/>
              <cfvo type="max"/>
              <color rgb="FF63BE7B"/>
              <color rgb="FFFFEF9C"/>
            </colorScale>
            <x14:dxf/>
          </x14:cfRule>
          <xm:sqref>V18</xm:sqref>
        </x14:conditionalFormatting>
        <x14:conditionalFormatting xmlns:xm="http://schemas.microsoft.com/office/excel/2006/main">
          <x14:cfRule type="dataBar" id="{5e2cbce8-2c23-41f2-9e95-78c393de29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Z18</xm:sqref>
        </x14:conditionalFormatting>
        <x14:conditionalFormatting xmlns:xm="http://schemas.microsoft.com/office/excel/2006/main">
          <x14:cfRule type="dataBar" id="{ae34389f-803e-4f33-8f68-9b9cf5096c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AB18</xm:sqref>
        </x14:conditionalFormatting>
        <x14:conditionalFormatting xmlns:xm="http://schemas.microsoft.com/office/excel/2006/main">
          <x14:cfRule type="dataBar" id="{08069a43-9263-4180-9dc2-1ed0969a3d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V18</xm:sqref>
        </x14:conditionalFormatting>
        <x14:conditionalFormatting xmlns:xm="http://schemas.microsoft.com/office/excel/2006/main">
          <x14:cfRule type="colorScale" priority="189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14:cfRule type="dataBar" id="{779b0e55-1c59-4115-8425-927cd603f2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Z18</xm:sqref>
        </x14:conditionalFormatting>
        <x14:conditionalFormatting xmlns:xm="http://schemas.microsoft.com/office/excel/2006/main">
          <x14:cfRule type="colorScale" priority="191">
            <colorScale>
              <cfvo type="min" val="0"/>
              <cfvo type="percentile" val="50"/>
              <cfvo type="max"/>
              <color rgb="FF5A8AC6"/>
              <color rgb="FFFCFCFF"/>
              <color rgb="FFF8696B"/>
            </colorScale>
            <x14:dxf/>
          </x14:cfRule>
          <x14:cfRule type="dataBar" id="{faec4607-9df2-4fb7-9894-85e7285bd6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AB18</xm:sqref>
        </x14:conditionalFormatting>
        <x14:conditionalFormatting xmlns:xm="http://schemas.microsoft.com/office/excel/2006/main">
          <x14:cfRule type="dataBar" id="{3d6af27a-46bd-469c-bc6a-3f34732fed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A15:A17</xm:sqref>
        </x14:conditionalFormatting>
        <x14:conditionalFormatting xmlns:xm="http://schemas.microsoft.com/office/excel/2006/main">
          <x14:cfRule type="dataBar" id="{eed4af18-2894-435d-9a7f-60eeb40385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48">
            <colorScale>
              <cfvo type="min" val="0"/>
              <cfvo type="max"/>
              <color rgb="FF63BE7B"/>
              <color rgb="FFFFEF9C"/>
            </colorScale>
            <x14:dxf/>
          </x14:cfRule>
          <xm:sqref>V16:V17</xm:sqref>
        </x14:conditionalFormatting>
        <x14:conditionalFormatting xmlns:xm="http://schemas.microsoft.com/office/excel/2006/main">
          <x14:cfRule type="dataBar" id="{cb759c23-cdae-466f-a19d-60a2e240c5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Z16:Z17</xm:sqref>
        </x14:conditionalFormatting>
        <x14:conditionalFormatting xmlns:xm="http://schemas.microsoft.com/office/excel/2006/main">
          <x14:cfRule type="dataBar" id="{73686237-b5f7-4bf8-9447-e8e7ac77d6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AB16:AB17</xm:sqref>
        </x14:conditionalFormatting>
        <x14:conditionalFormatting xmlns:xm="http://schemas.microsoft.com/office/excel/2006/main">
          <x14:cfRule type="dataBar" id="{ded1081e-2ae4-482e-ac33-6a3d849438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V16:V17</xm:sqref>
        </x14:conditionalFormatting>
        <x14:conditionalFormatting xmlns:xm="http://schemas.microsoft.com/office/excel/2006/main">
          <x14:cfRule type="colorScale" priority="152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14:cfRule type="dataBar" id="{8a022a71-3cbc-4217-b89c-db55798b3b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Z16:Z17</xm:sqref>
        </x14:conditionalFormatting>
        <x14:conditionalFormatting xmlns:xm="http://schemas.microsoft.com/office/excel/2006/main">
          <x14:cfRule type="colorScale" priority="154">
            <colorScale>
              <cfvo type="min" val="0"/>
              <cfvo type="percentile" val="50"/>
              <cfvo type="max"/>
              <color rgb="FF5A8AC6"/>
              <color rgb="FFFCFCFF"/>
              <color rgb="FFF8696B"/>
            </colorScale>
            <x14:dxf/>
          </x14:cfRule>
          <x14:cfRule type="dataBar" id="{b62d873c-7dde-4f85-a981-5d515ffcdc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AB16:AB17</xm:sqref>
        </x14:conditionalFormatting>
        <x14:conditionalFormatting xmlns:xm="http://schemas.microsoft.com/office/excel/2006/main">
          <x14:cfRule type="dataBar" id="{1e3b0ab2-7964-45e1-a833-c954ac68ce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A11</xm:sqref>
        </x14:conditionalFormatting>
        <x14:conditionalFormatting xmlns:xm="http://schemas.microsoft.com/office/excel/2006/main">
          <x14:cfRule type="colorScale" priority="1198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a71f88dd-6562-4d52-b6db-2962e5753a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L11:N27</xm:sqref>
        </x14:conditionalFormatting>
        <x14:conditionalFormatting xmlns:xm="http://schemas.microsoft.com/office/excel/2006/main">
          <x14:cfRule type="dataBar" id="{eb6faf42-5a13-47b2-85a2-b949ae5d80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Layout" workbookViewId="0" topLeftCell="A21">
      <selection activeCell="B25" sqref="B25"/>
    </sheetView>
  </sheetViews>
  <sheetFormatPr defaultColWidth="11.421875" defaultRowHeight="15"/>
  <cols>
    <col min="2" max="2" width="15.00390625" style="0" customWidth="1"/>
    <col min="3" max="3" width="0" style="0" hidden="1" customWidth="1"/>
    <col min="4" max="4" width="28.7109375" style="0" customWidth="1"/>
    <col min="5" max="5" width="0.2890625" style="0" hidden="1" customWidth="1"/>
    <col min="6" max="6" width="20.421875" style="0" customWidth="1"/>
    <col min="7" max="7" width="12.8515625" style="0" hidden="1" customWidth="1"/>
    <col min="8" max="8" width="22.421875" style="0" customWidth="1"/>
    <col min="9" max="9" width="27.57421875" style="0" customWidth="1"/>
    <col min="10" max="10" width="21.7109375" style="0" customWidth="1"/>
    <col min="11" max="11" width="21.140625" style="0" customWidth="1"/>
    <col min="12" max="12" width="19.00390625" style="0" customWidth="1"/>
  </cols>
  <sheetData>
    <row r="1" spans="1:9" ht="44.25" customHeight="1">
      <c r="A1" s="332" t="s">
        <v>255</v>
      </c>
      <c r="B1" s="294"/>
      <c r="C1" s="294"/>
      <c r="D1" s="294"/>
      <c r="E1" s="294"/>
      <c r="F1" s="294"/>
      <c r="G1" s="294"/>
      <c r="H1" s="294"/>
      <c r="I1" s="294"/>
    </row>
    <row r="2" spans="1:9" ht="17.25" customHeight="1" thickBot="1">
      <c r="A2" s="333"/>
      <c r="B2" s="333"/>
      <c r="C2" s="333"/>
      <c r="D2" s="333"/>
      <c r="E2" s="333"/>
      <c r="F2" s="333"/>
      <c r="G2" s="333"/>
      <c r="H2" s="333"/>
      <c r="I2" s="333"/>
    </row>
    <row r="3" spans="1:9" ht="69" customHeight="1" thickBot="1">
      <c r="A3" s="336" t="s">
        <v>148</v>
      </c>
      <c r="B3" s="337"/>
      <c r="C3" s="185"/>
      <c r="D3" s="186" t="s">
        <v>178</v>
      </c>
      <c r="E3" s="335" t="s">
        <v>212</v>
      </c>
      <c r="F3" s="335"/>
      <c r="G3" s="335" t="s">
        <v>205</v>
      </c>
      <c r="H3" s="335"/>
      <c r="I3" s="188" t="s">
        <v>222</v>
      </c>
    </row>
    <row r="4" spans="1:9" ht="27" customHeight="1" thickBot="1">
      <c r="A4" s="342" t="s">
        <v>208</v>
      </c>
      <c r="B4" s="343"/>
      <c r="C4" s="180">
        <f>_xlfn.SUMIFS('Valoración Riesgos y Controles'!AD11:AD27,'Valoración Riesgos y Controles'!A11:A27,"GESTIÓN FINANCIERA")/_xlfn.COUNTIFS('Valoración Riesgos y Controles'!AD11:AD27,"&gt;0",'Valoración Riesgos y Controles'!A11:A27,"GESTIÓN FINANCIERA")</f>
        <v>1.5250000000000001</v>
      </c>
      <c r="D4" s="181" t="str">
        <f>IF(ISERROR(C4),"SIN VALORES",IF(C4&gt;2,"INEFICIENTE",IF(AND(C4&gt;1,C4&lt;=2),"PARCIALMENTE ADECUADO",IF(AND(C4&gt;=0,C4&lt;=1),"EFICIENTE"))))</f>
        <v>PARCIALMENTE ADECUADO</v>
      </c>
      <c r="E4" s="182">
        <f>_xlfn.SUMIFS('Valoración Riesgos y Controles'!AF11:AF27,'Valoración Riesgos y Controles'!A11:A27,"GESTIÓN FINANCIERA")/_xlfn.COUNTIFS('Valoración Riesgos y Controles'!AF11:AF27,"&gt;0",'Valoración Riesgos y Controles'!A11:A27,"GESTIÓN FINANCIERA")</f>
        <v>6.600000000000001</v>
      </c>
      <c r="F4" s="179" t="str">
        <f>IF(ISERROR(E4),"SIN VALORES",IF(AND(E4&gt;=0,E4&lt;=3),"BAJO",IF(AND(E4&gt;=3.1,E4&lt;=6),"MEDIO",IF(E4&gt;6,"ALTO",""))))</f>
        <v>ALTO</v>
      </c>
      <c r="G4" s="183">
        <f>_xlfn.SUMIFS('Valoración Riesgos y Controles'!AN11:AN27,'Valoración Riesgos y Controles'!A11:A27,"GESTIÓN FINANCIERA",'Valoración Riesgos y Controles'!AD11:AD27,"&gt;0")/_xlfn.COUNTIFS('Valoración Riesgos y Controles'!AN11:AN27,"&gt;0",'Valoración Riesgos y Controles'!A11:A27,"GESTIÓN FINANCIERA")</f>
        <v>1.7</v>
      </c>
      <c r="H4" s="184" t="str">
        <f>IF(ISERROR(G4),"SIN VALORES",IF(G4&gt;2,"INEFICAZ",IF(AND(G4&gt;1,G4&lt;=2),"CON DEFICIENCIAS",IF(AND(G4&gt;=0,G4&lt;=1),"EFICAZ"))))</f>
        <v>CON DEFICIENCIAS</v>
      </c>
      <c r="I4" s="340">
        <f>SUM((C6*0.25),(G6*0.75))</f>
        <v>1.7100000000000004</v>
      </c>
    </row>
    <row r="5" spans="1:11" ht="16.5" customHeight="1" thickBot="1">
      <c r="A5" s="330" t="s">
        <v>209</v>
      </c>
      <c r="B5" s="331"/>
      <c r="C5" s="147">
        <f>_xlfn.SUMIFS('Valoración Riesgos y Controles'!AD11:AD27,'Valoración Riesgos y Controles'!A11:A27,"GESTIÓN PRESUPUESTAL")/_xlfn.COUNTIFS('Valoración Riesgos y Controles'!AD11:AD27,"&gt;0",'Valoración Riesgos y Controles'!A11:A27,"GESTIÓN PRESUPUESTAL")</f>
        <v>1.7000000000000002</v>
      </c>
      <c r="D5" s="162" t="str">
        <f>IF(ISERROR(C5),"SIN VALORES",IF(C5&gt;2,"INEFICIENTE",IF(AND(C5&gt;1,C5&lt;=2),"PARCIALMENTE ADECUADO",IF(AND(C5&gt;=0,C5&lt;=1),"EFICIENTE"))))</f>
        <v>PARCIALMENTE ADECUADO</v>
      </c>
      <c r="E5" s="137">
        <f>_xlfn.SUMIFS('Valoración Riesgos y Controles'!AF11:AF27,'Valoración Riesgos y Controles'!A11:A27,"GESTIÓN PRESUPUESTAL")/_xlfn.COUNTIFS('Valoración Riesgos y Controles'!AF11:AF27,"&gt;0",'Valoración Riesgos y Controles'!A11:A27,"GESTIÓN PRESUPUESTAL")</f>
        <v>1.7000000000000002</v>
      </c>
      <c r="F5" s="93" t="str">
        <f>IF(ISERROR(E5),"SIN VALORES",IF(AND(E5&gt;=0,E5&lt;=3),"BAJO",IF(AND(E5&gt;=3.1,E5&lt;=6),"MEDIO",IF(E5&gt;6,"ALTO",""))))</f>
        <v>BAJO</v>
      </c>
      <c r="G5" s="104">
        <f>_xlfn.SUMIFS('Valoración Riesgos y Controles'!AN11:AN27,'Valoración Riesgos y Controles'!A11:A27,"GESTIÓN PRESUPUESTAL")/_xlfn.COUNTIFS('Valoración Riesgos y Controles'!AN11:AN27,"&gt;0",'Valoración Riesgos y Controles'!A11:A27,"GESTIÓN PRESUPUESTAL")</f>
        <v>2</v>
      </c>
      <c r="H5" s="113" t="str">
        <f>IF(ISERROR(G5),"SIN VALORES",IF(G5&gt;2,"INEFICAZ",IF(AND(G5&gt;1,G5&lt;=2),"CON DEFICIENCIAS",IF(AND(G5&gt;=0,G5&lt;=1),"EFICAZ"))))</f>
        <v>CON DEFICIENCIAS</v>
      </c>
      <c r="I5" s="341"/>
      <c r="J5" s="328" t="s">
        <v>224</v>
      </c>
      <c r="K5" s="329"/>
    </row>
    <row r="6" spans="1:11" ht="16.5" customHeight="1" thickBot="1">
      <c r="A6" s="338" t="s">
        <v>147</v>
      </c>
      <c r="B6" s="339"/>
      <c r="C6" s="268">
        <f>IF(ISERROR(C4),"SIN VALORES",IF(ISERROR(C5),"SIN VALORES",SUMIF('Valoración Riesgos y Controles'!AD11:AD27,"&gt;=0")/COUNT('Valoración Riesgos y Controles'!AD11:AD27)))</f>
        <v>1.56</v>
      </c>
      <c r="D6" s="269" t="str">
        <f>IF(ISERROR(C6),"SIN VALORES",IF(C6&gt;2,"INEFICIENTE",IF(AND(C6&gt;1,C6&lt;=2),"PARCIALMENTE ADECUADO",IF(AND(C6&gt;=0,C6&lt;=1),"EFICIENTE"))))</f>
        <v>PARCIALMENTE ADECUADO</v>
      </c>
      <c r="E6" s="270">
        <f>IF(ISERROR(E4),"ERROR DE CALCULO",IF(ISERROR(E5),"ERROR DE CALCULO",SUMIF('Valoración Riesgos y Controles'!AF11:AF27,"&gt;=0")/COUNT('Valoración Riesgos y Controles'!AF11:AF27)))</f>
        <v>5.620000000000001</v>
      </c>
      <c r="F6" s="267" t="str">
        <f>IF(ISERROR(E6),"SIN VALORES",IF(AND(E6&gt;=0,E6&lt;=3),"BAJO",IF(AND(E6&gt;3.1,E6&lt;=6),"MEDIO",IF(E6&gt;6,"ALTO",""))))</f>
        <v>MEDIO</v>
      </c>
      <c r="G6" s="271">
        <f>SUMIF('Valoración Riesgos y Controles'!AN11:AN27,"&gt;=0")/COUNT('Valoración Riesgos y Controles'!AN11:AN27)</f>
        <v>1.7600000000000002</v>
      </c>
      <c r="H6" s="272" t="str">
        <f>IF(ISERROR(G6),"SIN VALORES",IF(G6&gt;2,"INEFICAZ",IF(AND(G6&gt;1,G6&lt;=2),"CON DEFICIENCIAS",IF(AND(G6&gt;=0,G6&lt;=1),"EFICAZ"))))</f>
        <v>CON DEFICIENCIAS</v>
      </c>
      <c r="I6" s="273" t="str">
        <f>IF(AND(I4&gt;=0,I4&lt;=1.5),"EFECTIVO",IF(AND(I4&gt;1.5,I4&lt;=2),"CON DEFICIENCIAS",IF(I4&gt;2,"INEFECTIVO","ERROR EN EL CALCULO")))</f>
        <v>CON DEFICIENCIAS</v>
      </c>
      <c r="J6" s="167" t="s">
        <v>218</v>
      </c>
      <c r="K6" s="167" t="s">
        <v>21</v>
      </c>
    </row>
    <row r="7" spans="10:11" ht="15.75" thickBot="1">
      <c r="J7" s="168" t="s">
        <v>219</v>
      </c>
      <c r="K7" s="169" t="s">
        <v>220</v>
      </c>
    </row>
    <row r="8" spans="10:11" ht="15.75" thickBot="1">
      <c r="J8" s="170" t="s">
        <v>221</v>
      </c>
      <c r="K8" s="171" t="s">
        <v>22</v>
      </c>
    </row>
    <row r="10" spans="8:9" ht="15">
      <c r="H10" s="334" t="s">
        <v>238</v>
      </c>
      <c r="I10" s="334"/>
    </row>
    <row r="11" spans="8:9" ht="18" customHeight="1">
      <c r="H11" s="232" t="s">
        <v>225</v>
      </c>
      <c r="I11" s="231" t="str">
        <f>+D6</f>
        <v>PARCIALMENTE ADECUADO</v>
      </c>
    </row>
    <row r="12" spans="8:9" ht="18" customHeight="1">
      <c r="H12" s="232" t="s">
        <v>227</v>
      </c>
      <c r="I12" s="231" t="str">
        <f>+F6</f>
        <v>MEDIO</v>
      </c>
    </row>
    <row r="13" spans="8:9" ht="18" customHeight="1">
      <c r="H13" s="232" t="s">
        <v>226</v>
      </c>
      <c r="I13" s="231" t="str">
        <f>+H6</f>
        <v>CON DEFICIENCIAS</v>
      </c>
    </row>
    <row r="14" spans="7:9" ht="15">
      <c r="G14" s="228"/>
      <c r="H14" s="233" t="s">
        <v>228</v>
      </c>
      <c r="I14" s="230" t="str">
        <f>+I6</f>
        <v>CON DEFICIENCIAS</v>
      </c>
    </row>
    <row r="15" spans="7:10" ht="15">
      <c r="G15" s="187"/>
      <c r="J15" s="229"/>
    </row>
    <row r="16" ht="15">
      <c r="G16" s="187"/>
    </row>
    <row r="17" ht="15">
      <c r="G17" s="187"/>
    </row>
  </sheetData>
  <sheetProtection/>
  <mergeCells count="11">
    <mergeCell ref="A4:B4"/>
    <mergeCell ref="J5:K5"/>
    <mergeCell ref="A5:B5"/>
    <mergeCell ref="A1:I1"/>
    <mergeCell ref="A2:I2"/>
    <mergeCell ref="H10:I10"/>
    <mergeCell ref="E3:F3"/>
    <mergeCell ref="A3:B3"/>
    <mergeCell ref="G3:H3"/>
    <mergeCell ref="A6:B6"/>
    <mergeCell ref="I4:I5"/>
  </mergeCells>
  <conditionalFormatting sqref="F4:F6">
    <cfRule type="cellIs" priority="33" dxfId="158" operator="equal">
      <formula>"ERROR"</formula>
    </cfRule>
    <cfRule type="cellIs" priority="34" dxfId="159" operator="equal">
      <formula>"ALTO"</formula>
    </cfRule>
    <cfRule type="cellIs" priority="35" dxfId="32" operator="equal">
      <formula>"MEDIO"</formula>
    </cfRule>
    <cfRule type="cellIs" priority="36" dxfId="44" operator="equal">
      <formula>"BAJO"</formula>
    </cfRule>
  </conditionalFormatting>
  <conditionalFormatting sqref="I6">
    <cfRule type="cellIs" priority="30" dxfId="159" operator="equal">
      <formula>"INEFICIENTE"</formula>
    </cfRule>
    <cfRule type="cellIs" priority="31" dxfId="163" operator="equal">
      <formula>"CON DEFICIENCIAS"</formula>
    </cfRule>
    <cfRule type="cellIs" priority="32" dxfId="164" operator="equal">
      <formula>"EFICIENTE"</formula>
    </cfRule>
  </conditionalFormatting>
  <conditionalFormatting sqref="H4:H6">
    <cfRule type="cellIs" priority="27" dxfId="31" operator="equal">
      <formula>"INEFICAZ"</formula>
    </cfRule>
    <cfRule type="cellIs" priority="28" dxfId="160" operator="equal">
      <formula>"CON DEFICIENCIAS"</formula>
    </cfRule>
    <cfRule type="cellIs" priority="29" dxfId="164" operator="equal">
      <formula>"EFICAZ"</formula>
    </cfRule>
  </conditionalFormatting>
  <conditionalFormatting sqref="D4:D6">
    <cfRule type="cellIs" priority="24" dxfId="159" operator="equal">
      <formula>"INEFICIENTE"</formula>
    </cfRule>
    <cfRule type="cellIs" priority="25" dxfId="160" operator="equal">
      <formula>"PARCIALMENTE ADECUADO"</formula>
    </cfRule>
    <cfRule type="cellIs" priority="26" dxfId="44" operator="equal">
      <formula>"EFICIENTE"</formula>
    </cfRule>
    <cfRule type="expression" priority="37" dxfId="165" stopIfTrue="1">
      <formula>NOT(ISERROR(SEARCH("INADE",D4)))</formula>
    </cfRule>
  </conditionalFormatting>
  <conditionalFormatting sqref="I6">
    <cfRule type="containsText" priority="7" dxfId="31" operator="containsText" stopIfTrue="1" text="INEFECTIVO">
      <formula>NOT(ISERROR(SEARCH("INEFECTIVO",I6)))</formula>
    </cfRule>
    <cfRule type="containsText" priority="8" dxfId="44" operator="containsText" stopIfTrue="1" text="EFECTIVO">
      <formula>NOT(ISERROR(SEARCH("EFECTIVO",I6)))</formula>
    </cfRule>
    <cfRule type="cellIs" priority="23" dxfId="166" operator="equal">
      <formula>"ERROR EN EL CALCULO"</formula>
    </cfRule>
  </conditionalFormatting>
  <conditionalFormatting sqref="A1:A2">
    <cfRule type="colorScale" priority="22" dxfId="40">
      <colorScale>
        <cfvo type="min" val="0"/>
        <cfvo type="max"/>
        <color rgb="FF63BE7B"/>
        <color rgb="FFFCFCFF"/>
      </colorScale>
    </cfRule>
  </conditionalFormatting>
  <conditionalFormatting sqref="I13">
    <cfRule type="containsText" priority="15" dxfId="31" operator="containsText" stopIfTrue="1" text="INEFICAZ">
      <formula>NOT(ISERROR(SEARCH("INEFICAZ",I13)))</formula>
    </cfRule>
    <cfRule type="containsText" priority="16" dxfId="44" operator="containsText" stopIfTrue="1" text="EFICAZ">
      <formula>NOT(ISERROR(SEARCH("EFICAZ",I13)))</formula>
    </cfRule>
    <cfRule type="containsText" priority="17" dxfId="32" operator="containsText" stopIfTrue="1" text="CON DEFICIENCIAS">
      <formula>NOT(ISERROR(SEARCH("CON DEFICIENCIAS",I13)))</formula>
    </cfRule>
  </conditionalFormatting>
  <conditionalFormatting sqref="I12">
    <cfRule type="containsText" priority="12" dxfId="31" operator="containsText" stopIfTrue="1" text="ALTO">
      <formula>NOT(ISERROR(SEARCH("ALTO",I12)))</formula>
    </cfRule>
    <cfRule type="containsText" priority="13" dxfId="44" operator="containsText" stopIfTrue="1" text="BAJO">
      <formula>NOT(ISERROR(SEARCH("BAJO",I12)))</formula>
    </cfRule>
    <cfRule type="containsText" priority="14" dxfId="32" operator="containsText" stopIfTrue="1" text="MEDIO">
      <formula>NOT(ISERROR(SEARCH("MEDIO",I12)))</formula>
    </cfRule>
  </conditionalFormatting>
  <conditionalFormatting sqref="I14">
    <cfRule type="containsText" priority="9" dxfId="31" operator="containsText" stopIfTrue="1" text="INEFECTIVO">
      <formula>NOT(ISERROR(SEARCH("INEFECTIVO",I14)))</formula>
    </cfRule>
    <cfRule type="containsText" priority="10" dxfId="44" operator="containsText" stopIfTrue="1" text="EFECTIVO">
      <formula>NOT(ISERROR(SEARCH("EFECTIVO",I14)))</formula>
    </cfRule>
    <cfRule type="containsText" priority="11" dxfId="32" operator="containsText" stopIfTrue="1" text="CON DEFICIENCIAS">
      <formula>NOT(ISERROR(SEARCH("CON DEFICIENCIAS",I14)))</formula>
    </cfRule>
  </conditionalFormatting>
  <conditionalFormatting sqref="I11">
    <cfRule type="containsText" priority="1" dxfId="31" operator="containsText" stopIfTrue="1" text="INEFICIENTE">
      <formula>NOT(ISERROR(SEARCH("INEFICIENTE",I11)))</formula>
    </cfRule>
    <cfRule type="containsText" priority="2" dxfId="44" operator="containsText" stopIfTrue="1" text="EFICIENTE">
      <formula>NOT(ISERROR(SEARCH("EFICIENTE",I11)))</formula>
    </cfRule>
    <cfRule type="containsText" priority="3" dxfId="32" operator="containsText" stopIfTrue="1" text="PARCIALMENTE ADECUADO">
      <formula>NOT(ISERROR(SEARCH("PARCIALMENTE ADECUADO",I11)))</formula>
    </cfRule>
    <cfRule type="containsText" priority="4" dxfId="31" operator="containsText" stopIfTrue="1" text="INEFICAZ">
      <formula>NOT(ISERROR(SEARCH("INEFICAZ",I11)))</formula>
    </cfRule>
    <cfRule type="containsText" priority="5" dxfId="44" operator="containsText" stopIfTrue="1" text="EFICAZ">
      <formula>NOT(ISERROR(SEARCH("EFICAZ",I11)))</formula>
    </cfRule>
    <cfRule type="containsText" priority="6" dxfId="32" operator="containsText" stopIfTrue="1" text="CON DEFICIENCIAS">
      <formula>NOT(ISERROR(SEARCH("CON DEFICIENCIAS",I11)))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>&amp;CControl Fiscal al Servicio de Todos y del Medio Ambiente&amp;RFI-PT -06-AF/V3/17-10-23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="90" zoomScaleNormal="90" zoomScalePageLayoutView="0" workbookViewId="0" topLeftCell="A25">
      <selection activeCell="C31" sqref="C31"/>
    </sheetView>
  </sheetViews>
  <sheetFormatPr defaultColWidth="11.421875" defaultRowHeight="15"/>
  <cols>
    <col min="1" max="1" width="24.8515625" style="16" customWidth="1"/>
    <col min="2" max="2" width="17.28125" style="16" customWidth="1"/>
    <col min="3" max="3" width="18.57421875" style="16" customWidth="1"/>
    <col min="4" max="4" width="14.28125" style="16" bestFit="1" customWidth="1"/>
    <col min="5" max="5" width="14.7109375" style="16" customWidth="1"/>
    <col min="6" max="6" width="13.57421875" style="16" customWidth="1"/>
    <col min="7" max="7" width="11.421875" style="16" customWidth="1"/>
    <col min="8" max="8" width="17.28125" style="16" customWidth="1"/>
    <col min="9" max="9" width="11.421875" style="16" customWidth="1"/>
    <col min="10" max="10" width="14.421875" style="16" customWidth="1"/>
    <col min="11" max="11" width="13.28125" style="16" customWidth="1"/>
    <col min="12" max="12" width="36.8515625" style="16" customWidth="1"/>
    <col min="13" max="13" width="5.57421875" style="16" customWidth="1"/>
    <col min="14" max="14" width="18.7109375" style="16" customWidth="1"/>
    <col min="15" max="15" width="15.8515625" style="16" customWidth="1"/>
    <col min="16" max="16384" width="11.421875" style="16" customWidth="1"/>
  </cols>
  <sheetData>
    <row r="1" ht="15">
      <c r="A1" s="62" t="s">
        <v>25</v>
      </c>
    </row>
    <row r="3" spans="1:5" ht="15">
      <c r="A3" s="63"/>
      <c r="B3" s="63"/>
      <c r="C3" s="359" t="s">
        <v>26</v>
      </c>
      <c r="D3" s="360"/>
      <c r="E3" s="360"/>
    </row>
    <row r="4" spans="1:9" ht="48" customHeight="1">
      <c r="A4" s="63"/>
      <c r="B4" s="63"/>
      <c r="C4" s="64" t="s">
        <v>38</v>
      </c>
      <c r="D4" s="64" t="s">
        <v>39</v>
      </c>
      <c r="E4" s="64" t="s">
        <v>40</v>
      </c>
      <c r="G4" s="3"/>
      <c r="H4" s="3"/>
      <c r="I4" s="3"/>
    </row>
    <row r="5" spans="1:6" ht="15">
      <c r="A5" s="362" t="s">
        <v>27</v>
      </c>
      <c r="B5" s="11" t="s">
        <v>35</v>
      </c>
      <c r="C5" s="4">
        <v>3</v>
      </c>
      <c r="D5" s="129">
        <v>6</v>
      </c>
      <c r="E5" s="129">
        <v>9</v>
      </c>
      <c r="F5" s="3"/>
    </row>
    <row r="6" spans="1:6" ht="15">
      <c r="A6" s="362"/>
      <c r="B6" s="12" t="s">
        <v>36</v>
      </c>
      <c r="C6" s="5">
        <v>2</v>
      </c>
      <c r="D6" s="6">
        <v>4</v>
      </c>
      <c r="E6" s="129">
        <v>6</v>
      </c>
      <c r="F6" s="3"/>
    </row>
    <row r="7" spans="1:6" ht="20.25" customHeight="1">
      <c r="A7" s="362"/>
      <c r="B7" s="12" t="s">
        <v>37</v>
      </c>
      <c r="C7" s="5">
        <v>1</v>
      </c>
      <c r="D7" s="7">
        <v>2</v>
      </c>
      <c r="E7" s="6">
        <v>3</v>
      </c>
      <c r="F7" s="3"/>
    </row>
    <row r="9" ht="15.75" thickBot="1">
      <c r="A9" s="65" t="s">
        <v>28</v>
      </c>
    </row>
    <row r="10" spans="1:6" ht="15">
      <c r="A10" s="17" t="s">
        <v>14</v>
      </c>
      <c r="B10" s="18" t="s">
        <v>29</v>
      </c>
      <c r="C10" s="18"/>
      <c r="D10" s="19"/>
      <c r="E10" s="3"/>
      <c r="F10" s="114"/>
    </row>
    <row r="11" spans="1:10" ht="15">
      <c r="A11" s="67" t="s">
        <v>15</v>
      </c>
      <c r="B11" s="68" t="s">
        <v>30</v>
      </c>
      <c r="C11" s="68"/>
      <c r="D11" s="69"/>
      <c r="E11" s="3"/>
      <c r="F11" s="114"/>
      <c r="J11" s="16">
        <f>+IF(H11="","",IF(I11="","",IF(H11=' RIESGOS Y CONTROLES'!B12,IF(I11=' RIESGOS Y CONTROLES'!B12,"MENOR DE 3",IF(I11=' RIESGOS Y CONTROLES'!B12,"MENOR DE 3",IF(I11=' RIESGOS Y CONTROLES'!B11,"MENOR DE 6 MAYOR O IGUAL A 3"))),IF(H11=' RIESGOS Y CONTROLES'!B12,IF(I11=' RIESGOS Y CONTROLES'!B12,"MENOR DE 3",IF(H11=' RIESGOS Y CONTROLES'!B11,"MENOR DE 6 MAYOR O IGUAL A 3",IF(H11=' RIESGOS Y CONTROLES'!B10,"IGUAL O MAYOR A 6"))),IF(H11=' RIESGOS Y CONTROLES'!B11,IF(I11='[2]Listas'!$I$5,"MENOR DE 6 MAYOR O IGUAL A 3",IF(IH=' RIESGOS Y CONTROLES'!B10,"",IF(F8='[2]Listas'!$I$7,"Alto",""))))))))</f>
      </c>
    </row>
    <row r="12" spans="1:6" ht="15.75" thickBot="1">
      <c r="A12" s="70" t="s">
        <v>16</v>
      </c>
      <c r="B12" s="71" t="s">
        <v>31</v>
      </c>
      <c r="C12" s="71"/>
      <c r="D12" s="72"/>
      <c r="E12" s="3"/>
      <c r="F12" s="114"/>
    </row>
    <row r="14" ht="15.75" thickBot="1">
      <c r="A14" s="62" t="s">
        <v>32</v>
      </c>
    </row>
    <row r="15" spans="1:8" ht="30">
      <c r="A15" s="60" t="s">
        <v>98</v>
      </c>
      <c r="B15" s="117" t="s">
        <v>133</v>
      </c>
      <c r="C15" s="117" t="s">
        <v>150</v>
      </c>
      <c r="D15" s="355" t="s">
        <v>130</v>
      </c>
      <c r="E15" s="356"/>
      <c r="H15" s="65"/>
    </row>
    <row r="16" spans="1:19" ht="15">
      <c r="A16" s="61">
        <v>3</v>
      </c>
      <c r="B16" s="1" t="s">
        <v>8</v>
      </c>
      <c r="C16" s="1">
        <v>3</v>
      </c>
      <c r="D16" s="115">
        <f aca="true" t="shared" si="0" ref="D16:D21">A16+C16</f>
        <v>6</v>
      </c>
      <c r="E16" s="115" t="s">
        <v>131</v>
      </c>
      <c r="F16" s="8"/>
      <c r="H16" s="88"/>
      <c r="I16" s="88"/>
      <c r="J16" s="88"/>
      <c r="K16" s="88"/>
      <c r="L16" s="88"/>
      <c r="S16" s="66"/>
    </row>
    <row r="17" spans="1:12" ht="15">
      <c r="A17" s="61">
        <v>3</v>
      </c>
      <c r="B17" s="1" t="s">
        <v>9</v>
      </c>
      <c r="C17" s="1">
        <v>0</v>
      </c>
      <c r="D17" s="87">
        <f t="shared" si="0"/>
        <v>3</v>
      </c>
      <c r="E17" s="90" t="s">
        <v>14</v>
      </c>
      <c r="F17" s="55"/>
      <c r="H17" s="57"/>
      <c r="I17" s="57"/>
      <c r="J17" s="57"/>
      <c r="K17" s="57"/>
      <c r="L17" s="84"/>
    </row>
    <row r="18" spans="1:12" ht="15">
      <c r="A18" s="61">
        <v>2</v>
      </c>
      <c r="B18" s="1" t="s">
        <v>8</v>
      </c>
      <c r="C18" s="1">
        <v>3</v>
      </c>
      <c r="D18" s="115">
        <f t="shared" si="0"/>
        <v>5</v>
      </c>
      <c r="E18" s="115" t="s">
        <v>131</v>
      </c>
      <c r="F18" s="55"/>
      <c r="H18" s="57"/>
      <c r="I18" s="57"/>
      <c r="J18" s="57"/>
      <c r="K18" s="57"/>
      <c r="L18" s="84"/>
    </row>
    <row r="19" spans="1:12" ht="15">
      <c r="A19" s="61">
        <v>2</v>
      </c>
      <c r="B19" s="1" t="s">
        <v>9</v>
      </c>
      <c r="C19" s="1">
        <v>0</v>
      </c>
      <c r="D19" s="86">
        <f t="shared" si="0"/>
        <v>2</v>
      </c>
      <c r="E19" s="116" t="s">
        <v>15</v>
      </c>
      <c r="F19" s="55"/>
      <c r="H19" s="57"/>
      <c r="I19" s="57"/>
      <c r="J19" s="57"/>
      <c r="K19" s="57"/>
      <c r="L19" s="84"/>
    </row>
    <row r="20" spans="1:19" ht="15">
      <c r="A20" s="61">
        <v>1</v>
      </c>
      <c r="B20" s="1" t="s">
        <v>8</v>
      </c>
      <c r="C20" s="1">
        <v>3</v>
      </c>
      <c r="D20" s="115">
        <f t="shared" si="0"/>
        <v>4</v>
      </c>
      <c r="E20" s="115" t="s">
        <v>131</v>
      </c>
      <c r="F20" s="55"/>
      <c r="H20" s="57"/>
      <c r="I20" s="57"/>
      <c r="J20" s="57"/>
      <c r="K20" s="57"/>
      <c r="L20" s="84"/>
      <c r="S20" s="66"/>
    </row>
    <row r="21" spans="1:12" ht="15">
      <c r="A21" s="61">
        <v>1</v>
      </c>
      <c r="B21" s="1" t="s">
        <v>9</v>
      </c>
      <c r="C21" s="1">
        <v>0</v>
      </c>
      <c r="D21" s="79">
        <f t="shared" si="0"/>
        <v>1</v>
      </c>
      <c r="E21" s="58" t="s">
        <v>16</v>
      </c>
      <c r="F21" s="55"/>
      <c r="H21" s="84"/>
      <c r="I21" s="84"/>
      <c r="J21" s="84"/>
      <c r="K21" s="84"/>
      <c r="L21" s="84"/>
    </row>
    <row r="22" spans="8:19" ht="15">
      <c r="H22" s="74"/>
      <c r="I22" s="55"/>
      <c r="J22" s="55"/>
      <c r="K22" s="57"/>
      <c r="L22" s="74"/>
      <c r="M22" s="56"/>
      <c r="N22" s="57"/>
      <c r="O22" s="57"/>
      <c r="P22" s="57"/>
      <c r="Q22" s="83"/>
      <c r="R22" s="57"/>
      <c r="S22" s="84"/>
    </row>
    <row r="23" spans="1:19" ht="15">
      <c r="A23" s="65" t="s">
        <v>28</v>
      </c>
      <c r="H23" s="74"/>
      <c r="I23" s="55"/>
      <c r="J23" s="55"/>
      <c r="K23" s="57"/>
      <c r="L23" s="74"/>
      <c r="M23" s="56"/>
      <c r="N23" s="57"/>
      <c r="O23" s="57"/>
      <c r="P23" s="85"/>
      <c r="Q23" s="83"/>
      <c r="R23" s="57"/>
      <c r="S23" s="84"/>
    </row>
    <row r="24" spans="1:19" ht="15">
      <c r="A24" s="75" t="s">
        <v>71</v>
      </c>
      <c r="B24" s="366" t="s">
        <v>153</v>
      </c>
      <c r="C24" s="366"/>
      <c r="D24" s="366"/>
      <c r="E24" s="366"/>
      <c r="G24" s="89"/>
      <c r="H24" s="84"/>
      <c r="N24" s="84"/>
      <c r="O24" s="84"/>
      <c r="P24" s="84"/>
      <c r="Q24" s="84"/>
      <c r="R24" s="84"/>
      <c r="S24" s="84"/>
    </row>
    <row r="25" spans="1:8" ht="15">
      <c r="A25" s="76" t="s">
        <v>14</v>
      </c>
      <c r="B25" s="354" t="s">
        <v>151</v>
      </c>
      <c r="C25" s="354"/>
      <c r="D25" s="354"/>
      <c r="E25" s="354"/>
      <c r="G25" s="89"/>
      <c r="H25" s="84"/>
    </row>
    <row r="26" spans="1:8" ht="15">
      <c r="A26" s="77" t="s">
        <v>15</v>
      </c>
      <c r="B26" s="354" t="s">
        <v>152</v>
      </c>
      <c r="C26" s="354"/>
      <c r="D26" s="354"/>
      <c r="E26" s="354"/>
      <c r="G26" s="89"/>
      <c r="H26" s="89"/>
    </row>
    <row r="27" spans="1:8" ht="15">
      <c r="A27" s="78" t="s">
        <v>16</v>
      </c>
      <c r="B27" s="354" t="s">
        <v>33</v>
      </c>
      <c r="C27" s="354"/>
      <c r="D27" s="354"/>
      <c r="E27" s="354"/>
      <c r="G27" s="89"/>
      <c r="H27" s="89"/>
    </row>
    <row r="28" ht="15">
      <c r="H28" s="89"/>
    </row>
    <row r="29" spans="8:14" ht="15">
      <c r="H29" s="84"/>
      <c r="I29" s="84"/>
      <c r="J29" s="84"/>
      <c r="K29" s="84"/>
      <c r="L29" s="84"/>
      <c r="M29" s="84"/>
      <c r="N29" s="84"/>
    </row>
    <row r="30" spans="1:14" ht="15">
      <c r="A30" s="65" t="s">
        <v>195</v>
      </c>
      <c r="H30" s="84"/>
      <c r="I30" s="84"/>
      <c r="J30" s="84"/>
      <c r="K30" s="84"/>
      <c r="L30" s="84"/>
      <c r="M30" s="84"/>
      <c r="N30" s="84"/>
    </row>
    <row r="31" spans="1:8" ht="25.5">
      <c r="A31" s="49" t="s">
        <v>169</v>
      </c>
      <c r="B31" s="49" t="s">
        <v>65</v>
      </c>
      <c r="C31" s="49" t="s">
        <v>66</v>
      </c>
      <c r="D31" s="49" t="s">
        <v>68</v>
      </c>
      <c r="E31" s="49" t="s">
        <v>67</v>
      </c>
      <c r="F31" s="49" t="s">
        <v>69</v>
      </c>
      <c r="G31" s="49" t="s">
        <v>70</v>
      </c>
      <c r="H31" s="121"/>
    </row>
    <row r="32" spans="1:7" ht="15">
      <c r="A32" s="80" t="s">
        <v>155</v>
      </c>
      <c r="B32" s="1">
        <v>1</v>
      </c>
      <c r="C32" s="1"/>
      <c r="D32" s="1"/>
      <c r="E32" s="1"/>
      <c r="F32" s="1"/>
      <c r="G32" s="1"/>
    </row>
    <row r="33" spans="1:8" ht="15">
      <c r="A33" s="80" t="s">
        <v>156</v>
      </c>
      <c r="B33" s="1">
        <v>2</v>
      </c>
      <c r="C33" s="1"/>
      <c r="D33" s="1"/>
      <c r="E33" s="1"/>
      <c r="F33" s="1"/>
      <c r="G33" s="1"/>
      <c r="H33" s="120"/>
    </row>
    <row r="34" spans="1:8" ht="15">
      <c r="A34" s="80" t="s">
        <v>157</v>
      </c>
      <c r="B34" s="1">
        <v>2.5</v>
      </c>
      <c r="C34" s="1"/>
      <c r="D34" s="1"/>
      <c r="E34" s="1"/>
      <c r="F34" s="1"/>
      <c r="G34" s="1"/>
      <c r="H34" s="120"/>
    </row>
    <row r="35" spans="1:8" ht="15">
      <c r="A35" s="80" t="s">
        <v>158</v>
      </c>
      <c r="B35" s="1">
        <v>3</v>
      </c>
      <c r="C35" s="1"/>
      <c r="D35" s="1"/>
      <c r="E35" s="1"/>
      <c r="F35" s="1"/>
      <c r="G35" s="1"/>
      <c r="H35" s="120"/>
    </row>
    <row r="36" spans="1:8" ht="15">
      <c r="A36" s="80" t="s">
        <v>159</v>
      </c>
      <c r="B36" s="1"/>
      <c r="C36" s="1">
        <v>1</v>
      </c>
      <c r="D36" s="1"/>
      <c r="E36" s="1"/>
      <c r="F36" s="1"/>
      <c r="G36" s="1"/>
      <c r="H36" s="120"/>
    </row>
    <row r="37" spans="1:8" ht="15">
      <c r="A37" s="80" t="s">
        <v>199</v>
      </c>
      <c r="B37" s="1"/>
      <c r="C37" s="1">
        <v>2</v>
      </c>
      <c r="D37" s="1"/>
      <c r="E37" s="1"/>
      <c r="F37" s="1"/>
      <c r="G37" s="1"/>
      <c r="H37" s="120"/>
    </row>
    <row r="38" spans="1:8" ht="15">
      <c r="A38" s="80" t="s">
        <v>160</v>
      </c>
      <c r="B38" s="1"/>
      <c r="C38" s="1">
        <v>3</v>
      </c>
      <c r="D38" s="1"/>
      <c r="E38" s="1"/>
      <c r="F38" s="1"/>
      <c r="G38" s="1"/>
      <c r="H38" s="120"/>
    </row>
    <row r="39" spans="1:8" ht="15">
      <c r="A39" s="80" t="s">
        <v>161</v>
      </c>
      <c r="B39" s="1"/>
      <c r="C39" s="1"/>
      <c r="D39" s="1">
        <v>1</v>
      </c>
      <c r="E39" s="1"/>
      <c r="F39" s="1"/>
      <c r="G39" s="1"/>
      <c r="H39" s="120"/>
    </row>
    <row r="40" spans="1:8" ht="15">
      <c r="A40" s="80" t="s">
        <v>162</v>
      </c>
      <c r="B40" s="1"/>
      <c r="C40" s="1"/>
      <c r="D40" s="1">
        <v>3</v>
      </c>
      <c r="E40" s="1"/>
      <c r="F40" s="1"/>
      <c r="G40" s="1"/>
      <c r="H40" s="120"/>
    </row>
    <row r="41" spans="1:8" ht="15">
      <c r="A41" s="80" t="s">
        <v>163</v>
      </c>
      <c r="B41" s="1"/>
      <c r="C41" s="1"/>
      <c r="D41" s="1"/>
      <c r="E41" s="1">
        <v>1</v>
      </c>
      <c r="F41" s="1"/>
      <c r="G41" s="1"/>
      <c r="H41" s="120"/>
    </row>
    <row r="42" spans="1:8" ht="15">
      <c r="A42" s="80" t="s">
        <v>164</v>
      </c>
      <c r="B42" s="1"/>
      <c r="C42" s="1"/>
      <c r="D42" s="1"/>
      <c r="E42" s="1">
        <v>3</v>
      </c>
      <c r="F42" s="1"/>
      <c r="G42" s="1"/>
      <c r="H42" s="120"/>
    </row>
    <row r="43" spans="1:8" ht="15">
      <c r="A43" s="80" t="s">
        <v>165</v>
      </c>
      <c r="B43" s="1"/>
      <c r="C43" s="1"/>
      <c r="D43" s="1"/>
      <c r="E43" s="1"/>
      <c r="F43" s="1">
        <v>1</v>
      </c>
      <c r="G43" s="1"/>
      <c r="H43" s="120"/>
    </row>
    <row r="44" spans="1:8" ht="15">
      <c r="A44" s="80" t="s">
        <v>166</v>
      </c>
      <c r="B44" s="1"/>
      <c r="C44" s="1"/>
      <c r="D44" s="1"/>
      <c r="E44" s="1"/>
      <c r="F44" s="1">
        <v>3</v>
      </c>
      <c r="G44" s="1"/>
      <c r="H44" s="120"/>
    </row>
    <row r="45" spans="1:8" ht="15">
      <c r="A45" s="80" t="s">
        <v>167</v>
      </c>
      <c r="B45" s="1"/>
      <c r="C45" s="1"/>
      <c r="D45" s="1"/>
      <c r="E45" s="1"/>
      <c r="F45" s="1"/>
      <c r="G45" s="1">
        <v>1</v>
      </c>
      <c r="H45" s="120"/>
    </row>
    <row r="46" spans="1:8" ht="15">
      <c r="A46" s="80" t="s">
        <v>168</v>
      </c>
      <c r="B46" s="1"/>
      <c r="C46" s="1"/>
      <c r="D46" s="1"/>
      <c r="E46" s="1"/>
      <c r="F46" s="1"/>
      <c r="G46" s="1">
        <v>3</v>
      </c>
      <c r="H46" s="120"/>
    </row>
    <row r="47" spans="1:8" ht="15">
      <c r="A47" s="74"/>
      <c r="B47" s="55"/>
      <c r="C47" s="55"/>
      <c r="D47" s="55"/>
      <c r="E47" s="55"/>
      <c r="F47" s="55"/>
      <c r="G47" s="55"/>
      <c r="H47" s="120"/>
    </row>
    <row r="48" spans="1:8" ht="15">
      <c r="A48" s="65" t="s">
        <v>28</v>
      </c>
      <c r="F48" s="55"/>
      <c r="G48" s="55"/>
      <c r="H48" s="120"/>
    </row>
    <row r="49" spans="1:8" ht="15">
      <c r="A49" s="128" t="s">
        <v>158</v>
      </c>
      <c r="B49" s="345" t="s">
        <v>170</v>
      </c>
      <c r="C49" s="346"/>
      <c r="D49" s="346"/>
      <c r="E49" s="347"/>
      <c r="F49" s="55"/>
      <c r="G49" s="55"/>
      <c r="H49" s="120"/>
    </row>
    <row r="50" spans="1:8" ht="15">
      <c r="A50" s="80" t="s">
        <v>179</v>
      </c>
      <c r="B50" s="348" t="s">
        <v>172</v>
      </c>
      <c r="C50" s="348"/>
      <c r="D50" s="348"/>
      <c r="E50" s="348"/>
      <c r="F50" s="55"/>
      <c r="G50" s="55"/>
      <c r="H50" s="120"/>
    </row>
    <row r="51" spans="1:8" ht="15">
      <c r="A51" s="80" t="s">
        <v>171</v>
      </c>
      <c r="B51" s="344" t="s">
        <v>173</v>
      </c>
      <c r="C51" s="344"/>
      <c r="D51" s="344"/>
      <c r="E51" s="344"/>
      <c r="F51" s="55"/>
      <c r="G51" s="55"/>
      <c r="H51" s="120"/>
    </row>
    <row r="52" spans="1:8" ht="15">
      <c r="A52" s="80" t="s">
        <v>180</v>
      </c>
      <c r="B52" s="349" t="s">
        <v>174</v>
      </c>
      <c r="C52" s="349"/>
      <c r="D52" s="349"/>
      <c r="E52" s="349"/>
      <c r="F52" s="55"/>
      <c r="G52" s="55"/>
      <c r="H52" s="120"/>
    </row>
    <row r="53" spans="1:8" ht="15">
      <c r="A53" s="84"/>
      <c r="B53" s="124"/>
      <c r="C53" s="124"/>
      <c r="D53" s="124"/>
      <c r="E53" s="124"/>
      <c r="F53" s="55"/>
      <c r="G53" s="55"/>
      <c r="H53" s="120"/>
    </row>
    <row r="54" spans="1:8" ht="15">
      <c r="A54" s="62" t="s">
        <v>34</v>
      </c>
      <c r="G54" s="55"/>
      <c r="H54" s="120"/>
    </row>
    <row r="55" spans="3:8" ht="15">
      <c r="C55" s="361" t="s">
        <v>132</v>
      </c>
      <c r="D55" s="361"/>
      <c r="E55" s="361"/>
      <c r="F55" s="361"/>
      <c r="G55" s="55"/>
      <c r="H55" s="120"/>
    </row>
    <row r="56" spans="1:8" ht="15">
      <c r="A56" s="350" t="s">
        <v>130</v>
      </c>
      <c r="B56" s="351"/>
      <c r="C56" s="125" t="s">
        <v>6</v>
      </c>
      <c r="D56" s="125" t="s">
        <v>20</v>
      </c>
      <c r="E56" s="125" t="s">
        <v>7</v>
      </c>
      <c r="F56" s="125" t="s">
        <v>158</v>
      </c>
      <c r="G56" s="55"/>
      <c r="H56" s="120"/>
    </row>
    <row r="57" spans="1:8" ht="15">
      <c r="A57" s="352"/>
      <c r="B57" s="353"/>
      <c r="C57" s="125">
        <v>1</v>
      </c>
      <c r="D57" s="125">
        <v>2</v>
      </c>
      <c r="E57" s="125">
        <v>3</v>
      </c>
      <c r="F57" s="125">
        <v>3</v>
      </c>
      <c r="G57" s="55"/>
      <c r="H57" s="120"/>
    </row>
    <row r="58" spans="1:8" ht="15">
      <c r="A58" s="73" t="s">
        <v>72</v>
      </c>
      <c r="B58" s="118">
        <v>6</v>
      </c>
      <c r="C58" s="90" t="s">
        <v>131</v>
      </c>
      <c r="D58" s="90" t="s">
        <v>131</v>
      </c>
      <c r="E58" s="90" t="s">
        <v>131</v>
      </c>
      <c r="F58" s="90" t="s">
        <v>131</v>
      </c>
      <c r="G58" s="55"/>
      <c r="H58" s="120"/>
    </row>
    <row r="59" spans="1:8" ht="15">
      <c r="A59" s="73" t="s">
        <v>72</v>
      </c>
      <c r="B59" s="118">
        <v>5</v>
      </c>
      <c r="C59" s="90" t="s">
        <v>131</v>
      </c>
      <c r="D59" s="90" t="s">
        <v>131</v>
      </c>
      <c r="E59" s="90" t="s">
        <v>131</v>
      </c>
      <c r="F59" s="90" t="s">
        <v>131</v>
      </c>
      <c r="G59" s="55"/>
      <c r="H59" s="120"/>
    </row>
    <row r="60" spans="1:8" ht="15">
      <c r="A60" s="80" t="s">
        <v>72</v>
      </c>
      <c r="B60" s="118">
        <v>4</v>
      </c>
      <c r="C60" s="90" t="s">
        <v>131</v>
      </c>
      <c r="D60" s="90" t="s">
        <v>131</v>
      </c>
      <c r="E60" s="90" t="s">
        <v>131</v>
      </c>
      <c r="F60" s="90" t="s">
        <v>131</v>
      </c>
      <c r="G60" s="55"/>
      <c r="H60" s="120"/>
    </row>
    <row r="61" spans="1:8" ht="15">
      <c r="A61" s="73" t="s">
        <v>3</v>
      </c>
      <c r="B61" s="118">
        <v>3</v>
      </c>
      <c r="C61" s="58">
        <f>B61*$C$57</f>
        <v>3</v>
      </c>
      <c r="D61" s="90">
        <f>B61*$D$57</f>
        <v>6</v>
      </c>
      <c r="E61" s="90">
        <f>B61*$E$57</f>
        <v>9</v>
      </c>
      <c r="F61" s="90">
        <f>B61*F57</f>
        <v>9</v>
      </c>
      <c r="G61" s="55"/>
      <c r="H61" s="120"/>
    </row>
    <row r="62" spans="1:8" ht="15">
      <c r="A62" s="81" t="s">
        <v>4</v>
      </c>
      <c r="B62" s="118">
        <v>2</v>
      </c>
      <c r="C62" s="58">
        <f>B62*$C$57</f>
        <v>2</v>
      </c>
      <c r="D62" s="116">
        <f>B62*$D$57</f>
        <v>4</v>
      </c>
      <c r="E62" s="90">
        <f>B62*$E$57</f>
        <v>6</v>
      </c>
      <c r="F62" s="90">
        <f>F57*B62</f>
        <v>6</v>
      </c>
      <c r="G62" s="55"/>
      <c r="H62" s="120"/>
    </row>
    <row r="63" spans="1:8" ht="15">
      <c r="A63" s="73" t="s">
        <v>5</v>
      </c>
      <c r="B63" s="118">
        <v>1</v>
      </c>
      <c r="C63" s="58">
        <f>B63*$C$57</f>
        <v>1</v>
      </c>
      <c r="D63" s="58">
        <f>B63*$D$57</f>
        <v>2</v>
      </c>
      <c r="E63" s="58">
        <f>B63*$E$57</f>
        <v>3</v>
      </c>
      <c r="F63" s="58">
        <f>F57*B63</f>
        <v>3</v>
      </c>
      <c r="G63" s="55"/>
      <c r="H63" s="120"/>
    </row>
    <row r="64" spans="7:8" ht="15">
      <c r="G64" s="55"/>
      <c r="H64" s="120"/>
    </row>
    <row r="65" spans="1:8" ht="15">
      <c r="A65" s="65" t="s">
        <v>28</v>
      </c>
      <c r="G65" s="55"/>
      <c r="H65" s="120"/>
    </row>
    <row r="66" spans="1:8" ht="15">
      <c r="A66" s="119" t="s">
        <v>131</v>
      </c>
      <c r="B66" s="345" t="s">
        <v>154</v>
      </c>
      <c r="C66" s="346"/>
      <c r="D66" s="346"/>
      <c r="E66" s="347"/>
      <c r="G66" s="55"/>
      <c r="H66" s="120"/>
    </row>
    <row r="67" spans="1:8" ht="15">
      <c r="A67" s="80" t="s">
        <v>14</v>
      </c>
      <c r="B67" s="348" t="s">
        <v>176</v>
      </c>
      <c r="C67" s="348"/>
      <c r="D67" s="348"/>
      <c r="E67" s="348"/>
      <c r="G67" s="55"/>
      <c r="H67" s="120"/>
    </row>
    <row r="68" spans="1:8" ht="31.5" customHeight="1">
      <c r="A68" s="80" t="s">
        <v>15</v>
      </c>
      <c r="B68" s="363" t="s">
        <v>177</v>
      </c>
      <c r="C68" s="364"/>
      <c r="D68" s="364"/>
      <c r="E68" s="365"/>
      <c r="G68" s="55"/>
      <c r="H68" s="120"/>
    </row>
    <row r="69" spans="1:8" ht="15">
      <c r="A69" s="80" t="s">
        <v>16</v>
      </c>
      <c r="B69" s="349" t="s">
        <v>97</v>
      </c>
      <c r="C69" s="349"/>
      <c r="D69" s="349"/>
      <c r="E69" s="349"/>
      <c r="G69" s="55"/>
      <c r="H69" s="120"/>
    </row>
    <row r="70" spans="1:8" ht="15">
      <c r="A70" s="84"/>
      <c r="B70" s="124"/>
      <c r="C70" s="124"/>
      <c r="D70" s="124"/>
      <c r="E70" s="124"/>
      <c r="F70" s="55"/>
      <c r="G70" s="55"/>
      <c r="H70" s="120"/>
    </row>
    <row r="71" ht="15.75" thickBot="1">
      <c r="A71" s="65" t="s">
        <v>196</v>
      </c>
    </row>
    <row r="72" spans="1:6" ht="76.5">
      <c r="A72" s="123" t="s">
        <v>169</v>
      </c>
      <c r="B72" s="123" t="s">
        <v>73</v>
      </c>
      <c r="C72" s="123" t="s">
        <v>138</v>
      </c>
      <c r="D72" s="127" t="s">
        <v>92</v>
      </c>
      <c r="F72" s="121"/>
    </row>
    <row r="73" spans="1:4" ht="15">
      <c r="A73" s="130" t="s">
        <v>163</v>
      </c>
      <c r="B73" s="1">
        <v>1</v>
      </c>
      <c r="C73" s="80"/>
      <c r="D73" s="80"/>
    </row>
    <row r="74" spans="1:4" ht="15">
      <c r="A74" s="130" t="s">
        <v>156</v>
      </c>
      <c r="B74" s="1">
        <v>2</v>
      </c>
      <c r="C74" s="80"/>
      <c r="D74" s="80"/>
    </row>
    <row r="75" spans="1:4" ht="15">
      <c r="A75" s="130" t="s">
        <v>164</v>
      </c>
      <c r="B75" s="1">
        <v>3</v>
      </c>
      <c r="C75" s="80"/>
      <c r="D75" s="80"/>
    </row>
    <row r="76" spans="1:4" ht="15">
      <c r="A76" s="126" t="s">
        <v>134</v>
      </c>
      <c r="B76" s="80"/>
      <c r="C76" s="1">
        <v>0</v>
      </c>
      <c r="D76" s="1"/>
    </row>
    <row r="77" spans="1:4" ht="24">
      <c r="A77" s="126" t="s">
        <v>136</v>
      </c>
      <c r="B77" s="80"/>
      <c r="C77" s="1">
        <v>2</v>
      </c>
      <c r="D77" s="1"/>
    </row>
    <row r="78" spans="1:4" ht="24">
      <c r="A78" s="126" t="s">
        <v>137</v>
      </c>
      <c r="B78" s="80"/>
      <c r="C78" s="1">
        <v>3</v>
      </c>
      <c r="D78" s="1"/>
    </row>
    <row r="79" spans="1:4" ht="15">
      <c r="A79" s="130" t="s">
        <v>9</v>
      </c>
      <c r="B79" s="80"/>
      <c r="C79" s="1"/>
      <c r="D79" s="1">
        <v>1</v>
      </c>
    </row>
    <row r="80" spans="1:4" ht="15">
      <c r="A80" s="80" t="s">
        <v>8</v>
      </c>
      <c r="B80" s="80"/>
      <c r="C80" s="1"/>
      <c r="D80" s="1">
        <v>3</v>
      </c>
    </row>
    <row r="82" ht="15">
      <c r="A82" s="65" t="s">
        <v>28</v>
      </c>
    </row>
    <row r="83" spans="1:5" ht="15">
      <c r="A83" s="128" t="s">
        <v>158</v>
      </c>
      <c r="B83" s="345" t="s">
        <v>170</v>
      </c>
      <c r="C83" s="346"/>
      <c r="D83" s="346"/>
      <c r="E83" s="347"/>
    </row>
    <row r="84" spans="1:5" ht="15">
      <c r="A84" s="80" t="s">
        <v>182</v>
      </c>
      <c r="B84" s="348" t="s">
        <v>172</v>
      </c>
      <c r="C84" s="348"/>
      <c r="D84" s="348"/>
      <c r="E84" s="348"/>
    </row>
    <row r="85" spans="1:5" ht="15">
      <c r="A85" s="80" t="s">
        <v>175</v>
      </c>
      <c r="B85" s="344" t="s">
        <v>173</v>
      </c>
      <c r="C85" s="344"/>
      <c r="D85" s="344"/>
      <c r="E85" s="344"/>
    </row>
    <row r="86" spans="1:5" ht="15">
      <c r="A86" s="80" t="s">
        <v>181</v>
      </c>
      <c r="B86" s="349" t="s">
        <v>174</v>
      </c>
      <c r="C86" s="349"/>
      <c r="D86" s="349"/>
      <c r="E86" s="349"/>
    </row>
    <row r="88" spans="1:5" ht="36.75" customHeight="1">
      <c r="A88" s="357" t="s">
        <v>197</v>
      </c>
      <c r="B88" s="358"/>
      <c r="C88" s="358"/>
      <c r="D88" s="358"/>
      <c r="E88" s="358"/>
    </row>
    <row r="89" ht="15">
      <c r="A89" s="65" t="s">
        <v>28</v>
      </c>
    </row>
    <row r="90" spans="1:3" ht="15">
      <c r="A90" s="136" t="s">
        <v>185</v>
      </c>
      <c r="B90" s="136" t="s">
        <v>186</v>
      </c>
      <c r="C90" s="136" t="s">
        <v>187</v>
      </c>
    </row>
    <row r="91" spans="1:3" ht="15">
      <c r="A91" s="138" t="s">
        <v>188</v>
      </c>
      <c r="B91" s="142">
        <v>1</v>
      </c>
      <c r="C91" s="143" t="s">
        <v>183</v>
      </c>
    </row>
    <row r="92" spans="1:3" ht="15">
      <c r="A92" s="138" t="s">
        <v>189</v>
      </c>
      <c r="B92" s="142">
        <v>0.75</v>
      </c>
      <c r="C92" s="143" t="s">
        <v>183</v>
      </c>
    </row>
    <row r="93" spans="1:3" ht="15">
      <c r="A93" s="139" t="s">
        <v>190</v>
      </c>
      <c r="B93" s="142">
        <v>0.5</v>
      </c>
      <c r="C93" s="143" t="s">
        <v>175</v>
      </c>
    </row>
    <row r="94" spans="1:3" ht="15">
      <c r="A94" s="140" t="s">
        <v>191</v>
      </c>
      <c r="B94" s="142">
        <v>0.25</v>
      </c>
      <c r="C94" s="143" t="s">
        <v>184</v>
      </c>
    </row>
    <row r="95" spans="1:3" ht="15">
      <c r="A95" s="140" t="s">
        <v>192</v>
      </c>
      <c r="B95" s="142">
        <v>0.1</v>
      </c>
      <c r="C95" s="143" t="s">
        <v>184</v>
      </c>
    </row>
    <row r="96" spans="1:3" ht="15">
      <c r="A96" s="141" t="s">
        <v>193</v>
      </c>
      <c r="B96" s="142">
        <v>0</v>
      </c>
      <c r="C96" s="143" t="s">
        <v>184</v>
      </c>
    </row>
  </sheetData>
  <sheetProtection/>
  <mergeCells count="22">
    <mergeCell ref="B86:E86"/>
    <mergeCell ref="B84:E84"/>
    <mergeCell ref="B83:E83"/>
    <mergeCell ref="A88:E88"/>
    <mergeCell ref="C3:E3"/>
    <mergeCell ref="C55:F55"/>
    <mergeCell ref="A5:A7"/>
    <mergeCell ref="B67:E67"/>
    <mergeCell ref="B68:E68"/>
    <mergeCell ref="B24:E24"/>
    <mergeCell ref="B25:E25"/>
    <mergeCell ref="B27:E27"/>
    <mergeCell ref="B69:E69"/>
    <mergeCell ref="B66:E66"/>
    <mergeCell ref="D15:E15"/>
    <mergeCell ref="B26:E26"/>
    <mergeCell ref="B85:E85"/>
    <mergeCell ref="B49:E49"/>
    <mergeCell ref="B50:E50"/>
    <mergeCell ref="B51:E51"/>
    <mergeCell ref="B52:E52"/>
    <mergeCell ref="A56:B57"/>
  </mergeCells>
  <dataValidations count="1">
    <dataValidation type="list" allowBlank="1" showInputMessage="1" showErrorMessage="1" sqref="A76:A78">
      <formula1>INCORRECCIONES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2"/>
  <sheetViews>
    <sheetView view="pageBreakPreview" zoomScale="110" zoomScaleSheetLayoutView="110" zoomScalePageLayoutView="0" workbookViewId="0" topLeftCell="C1">
      <selection activeCell="M22" sqref="M22"/>
    </sheetView>
  </sheetViews>
  <sheetFormatPr defaultColWidth="11.421875" defaultRowHeight="15"/>
  <cols>
    <col min="1" max="1" width="9.8515625" style="16" bestFit="1" customWidth="1"/>
    <col min="2" max="2" width="11.421875" style="16" customWidth="1"/>
    <col min="3" max="3" width="14.421875" style="16" customWidth="1"/>
    <col min="4" max="4" width="11.421875" style="16" customWidth="1"/>
    <col min="5" max="5" width="18.7109375" style="16" bestFit="1" customWidth="1"/>
    <col min="6" max="6" width="24.7109375" style="16" customWidth="1"/>
    <col min="7" max="7" width="17.57421875" style="16" bestFit="1" customWidth="1"/>
    <col min="8" max="8" width="18.8515625" style="16" customWidth="1"/>
    <col min="9" max="9" width="11.421875" style="16" customWidth="1"/>
    <col min="10" max="10" width="14.421875" style="16" customWidth="1"/>
    <col min="11" max="11" width="18.00390625" style="16" customWidth="1"/>
    <col min="12" max="12" width="17.140625" style="16" bestFit="1" customWidth="1"/>
    <col min="13" max="13" width="33.28125" style="16" customWidth="1"/>
    <col min="14" max="15" width="11.421875" style="16" customWidth="1"/>
    <col min="16" max="16" width="30.421875" style="16" bestFit="1" customWidth="1"/>
    <col min="17" max="16384" width="11.421875" style="16" customWidth="1"/>
  </cols>
  <sheetData>
    <row r="1" spans="2:5" ht="15">
      <c r="B1" s="76" t="s">
        <v>43</v>
      </c>
      <c r="E1" s="76" t="s">
        <v>19</v>
      </c>
    </row>
    <row r="2" spans="2:7" ht="15">
      <c r="B2" s="9" t="s">
        <v>6</v>
      </c>
      <c r="E2" s="16" t="s">
        <v>115</v>
      </c>
      <c r="G2" s="76" t="s">
        <v>62</v>
      </c>
    </row>
    <row r="3" spans="2:7" ht="15">
      <c r="B3" s="9" t="s">
        <v>20</v>
      </c>
      <c r="E3" s="16" t="s">
        <v>116</v>
      </c>
      <c r="G3" s="16" t="s">
        <v>119</v>
      </c>
    </row>
    <row r="4" spans="2:7" ht="15">
      <c r="B4" s="9" t="s">
        <v>7</v>
      </c>
      <c r="G4" s="16" t="s">
        <v>20</v>
      </c>
    </row>
    <row r="5" spans="2:7" ht="15">
      <c r="B5" s="15" t="s">
        <v>10</v>
      </c>
      <c r="C5" s="76" t="s">
        <v>41</v>
      </c>
      <c r="G5" s="16" t="s">
        <v>120</v>
      </c>
    </row>
    <row r="6" ht="15">
      <c r="C6" s="9" t="s">
        <v>112</v>
      </c>
    </row>
    <row r="7" spans="3:11" s="131" customFormat="1" ht="15">
      <c r="C7" s="122" t="s">
        <v>113</v>
      </c>
      <c r="K7" s="132" t="s">
        <v>44</v>
      </c>
    </row>
    <row r="8" spans="3:11" ht="15">
      <c r="C8" s="9" t="s">
        <v>114</v>
      </c>
      <c r="E8" s="76" t="s">
        <v>42</v>
      </c>
      <c r="K8" s="10" t="s">
        <v>121</v>
      </c>
    </row>
    <row r="9" spans="5:11" ht="15">
      <c r="E9" s="9" t="s">
        <v>117</v>
      </c>
      <c r="G9" s="76" t="s">
        <v>18</v>
      </c>
      <c r="I9" s="76" t="s">
        <v>19</v>
      </c>
      <c r="K9" s="10" t="s">
        <v>122</v>
      </c>
    </row>
    <row r="10" spans="5:9" ht="15">
      <c r="E10" s="9" t="s">
        <v>118</v>
      </c>
      <c r="G10" s="9" t="s">
        <v>23</v>
      </c>
      <c r="I10" s="9" t="s">
        <v>23</v>
      </c>
    </row>
    <row r="11" spans="7:11" ht="15">
      <c r="G11" s="9" t="s">
        <v>24</v>
      </c>
      <c r="I11" s="9" t="s">
        <v>24</v>
      </c>
      <c r="K11" s="76" t="s">
        <v>61</v>
      </c>
    </row>
    <row r="12" ht="15">
      <c r="K12" s="16" t="s">
        <v>119</v>
      </c>
    </row>
    <row r="13" ht="15">
      <c r="K13" s="16" t="s">
        <v>120</v>
      </c>
    </row>
    <row r="14" ht="15">
      <c r="C14" s="76" t="s">
        <v>45</v>
      </c>
    </row>
    <row r="15" spans="3:8" ht="15">
      <c r="C15" s="13" t="s">
        <v>21</v>
      </c>
      <c r="F15" s="13" t="s">
        <v>46</v>
      </c>
      <c r="G15" s="13" t="s">
        <v>47</v>
      </c>
      <c r="H15" s="13" t="s">
        <v>48</v>
      </c>
    </row>
    <row r="16" spans="3:8" ht="15">
      <c r="C16" s="14" t="s">
        <v>20</v>
      </c>
      <c r="F16" s="3">
        <v>1</v>
      </c>
      <c r="G16" s="3">
        <v>1</v>
      </c>
      <c r="H16" s="3">
        <v>1</v>
      </c>
    </row>
    <row r="17" spans="3:8" ht="15">
      <c r="C17" s="14" t="s">
        <v>22</v>
      </c>
      <c r="F17" s="3">
        <v>2</v>
      </c>
      <c r="G17" s="3">
        <v>2</v>
      </c>
      <c r="H17" s="3">
        <v>2</v>
      </c>
    </row>
    <row r="18" spans="6:16" ht="15">
      <c r="F18" s="3">
        <v>3</v>
      </c>
      <c r="G18" s="3">
        <v>3</v>
      </c>
      <c r="H18" s="3">
        <v>3</v>
      </c>
      <c r="P18" s="76" t="s">
        <v>63</v>
      </c>
    </row>
    <row r="19" spans="12:18" ht="15">
      <c r="L19" s="76" t="s">
        <v>135</v>
      </c>
      <c r="Q19" s="133" t="s">
        <v>24</v>
      </c>
      <c r="R19" s="3">
        <v>1</v>
      </c>
    </row>
    <row r="20" spans="13:18" ht="15">
      <c r="M20" s="134" t="s">
        <v>134</v>
      </c>
      <c r="N20" s="3">
        <v>0</v>
      </c>
      <c r="Q20" s="133" t="s">
        <v>23</v>
      </c>
      <c r="R20" s="3">
        <v>3</v>
      </c>
    </row>
    <row r="21" spans="13:18" ht="15">
      <c r="M21" s="134" t="s">
        <v>136</v>
      </c>
      <c r="N21" s="3">
        <v>2</v>
      </c>
      <c r="Q21" s="133"/>
      <c r="R21" s="3"/>
    </row>
    <row r="22" spans="13:14" ht="22.5" customHeight="1">
      <c r="M22" s="134" t="s">
        <v>137</v>
      </c>
      <c r="N22" s="3">
        <v>3</v>
      </c>
    </row>
    <row r="23" s="135" customFormat="1" ht="15"/>
  </sheetData>
  <sheetProtection/>
  <printOptions/>
  <pageMargins left="0.7" right="0.7" top="0.75" bottom="0.75" header="0.3" footer="0.3"/>
  <pageSetup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110" zoomScaleNormal="110" zoomScalePageLayoutView="0" workbookViewId="0" topLeftCell="A1">
      <selection activeCell="C2" sqref="C2:C16"/>
    </sheetView>
  </sheetViews>
  <sheetFormatPr defaultColWidth="11.421875" defaultRowHeight="15"/>
  <cols>
    <col min="1" max="1" width="43.28125" style="16" customWidth="1"/>
    <col min="2" max="2" width="5.57421875" style="16" customWidth="1"/>
    <col min="3" max="3" width="61.8515625" style="16" customWidth="1"/>
    <col min="4" max="4" width="7.28125" style="16" customWidth="1"/>
    <col min="5" max="5" width="73.57421875" style="16" customWidth="1"/>
    <col min="6" max="6" width="26.7109375" style="16" bestFit="1" customWidth="1"/>
    <col min="7" max="7" width="11.421875" style="16" customWidth="1"/>
    <col min="8" max="8" width="38.57421875" style="16" customWidth="1"/>
    <col min="9" max="9" width="17.00390625" style="16" customWidth="1"/>
    <col min="10" max="10" width="34.00390625" style="16" customWidth="1"/>
    <col min="11" max="16384" width="11.421875" style="16" customWidth="1"/>
  </cols>
  <sheetData>
    <row r="1" spans="1:9" ht="15">
      <c r="A1" s="65" t="s">
        <v>12</v>
      </c>
      <c r="B1" s="65"/>
      <c r="C1" s="254" t="s">
        <v>74</v>
      </c>
      <c r="D1" s="65"/>
      <c r="E1" s="254" t="s">
        <v>13</v>
      </c>
      <c r="F1" s="65" t="s">
        <v>17</v>
      </c>
      <c r="I1" s="16" t="s">
        <v>124</v>
      </c>
    </row>
    <row r="2" spans="1:6" ht="15">
      <c r="A2" s="96" t="s">
        <v>208</v>
      </c>
      <c r="B2" s="65"/>
      <c r="C2" s="16" t="s">
        <v>75</v>
      </c>
      <c r="D2" s="65"/>
      <c r="E2" s="65" t="s">
        <v>60</v>
      </c>
      <c r="F2" s="2" t="s">
        <v>14</v>
      </c>
    </row>
    <row r="3" spans="1:9" ht="15">
      <c r="A3" s="96" t="s">
        <v>209</v>
      </c>
      <c r="B3" s="65"/>
      <c r="C3" s="16" t="s">
        <v>49</v>
      </c>
      <c r="E3" s="65" t="s">
        <v>56</v>
      </c>
      <c r="F3" s="16" t="s">
        <v>15</v>
      </c>
      <c r="I3" s="16" t="s">
        <v>124</v>
      </c>
    </row>
    <row r="4" spans="3:9" ht="15">
      <c r="C4" s="16" t="s">
        <v>50</v>
      </c>
      <c r="E4" s="16" t="s">
        <v>78</v>
      </c>
      <c r="F4" s="16" t="s">
        <v>16</v>
      </c>
      <c r="I4" s="16" t="s">
        <v>124</v>
      </c>
    </row>
    <row r="5" spans="3:5" ht="15">
      <c r="C5" s="16" t="s">
        <v>51</v>
      </c>
      <c r="E5" s="16" t="s">
        <v>79</v>
      </c>
    </row>
    <row r="6" spans="3:9" ht="15" customHeight="1">
      <c r="C6" s="16" t="s">
        <v>52</v>
      </c>
      <c r="E6" s="16" t="s">
        <v>80</v>
      </c>
      <c r="I6" s="97" t="s">
        <v>110</v>
      </c>
    </row>
    <row r="7" spans="3:9" ht="15">
      <c r="C7" s="98" t="s">
        <v>53</v>
      </c>
      <c r="E7" s="16" t="s">
        <v>81</v>
      </c>
      <c r="I7" s="16" t="s">
        <v>107</v>
      </c>
    </row>
    <row r="8" spans="3:9" ht="19.5" customHeight="1">
      <c r="C8" s="16" t="s">
        <v>54</v>
      </c>
      <c r="E8" s="16" t="s">
        <v>82</v>
      </c>
      <c r="I8" s="16" t="s">
        <v>108</v>
      </c>
    </row>
    <row r="9" spans="3:9" ht="15">
      <c r="C9" s="16" t="s">
        <v>126</v>
      </c>
      <c r="E9" s="16" t="s">
        <v>83</v>
      </c>
      <c r="I9" s="16" t="s">
        <v>109</v>
      </c>
    </row>
    <row r="10" spans="3:6" ht="18.75" customHeight="1">
      <c r="C10" s="16" t="s">
        <v>127</v>
      </c>
      <c r="E10" s="16" t="s">
        <v>84</v>
      </c>
      <c r="F10" s="144"/>
    </row>
    <row r="11" spans="3:5" ht="18.75" customHeight="1">
      <c r="C11" s="99" t="s">
        <v>57</v>
      </c>
      <c r="E11" s="16" t="s">
        <v>85</v>
      </c>
    </row>
    <row r="12" spans="3:5" ht="18.75" customHeight="1">
      <c r="C12" s="99" t="s">
        <v>58</v>
      </c>
      <c r="E12" s="16" t="s">
        <v>86</v>
      </c>
    </row>
    <row r="13" spans="3:5" ht="18.75" customHeight="1">
      <c r="C13" s="99" t="s">
        <v>125</v>
      </c>
      <c r="E13" s="16" t="s">
        <v>87</v>
      </c>
    </row>
    <row r="14" spans="3:5" ht="18.75" customHeight="1">
      <c r="C14" s="99" t="s">
        <v>59</v>
      </c>
      <c r="D14" s="65"/>
      <c r="E14" s="16" t="s">
        <v>88</v>
      </c>
    </row>
    <row r="15" spans="3:5" ht="18.75" customHeight="1">
      <c r="C15" s="99" t="s">
        <v>139</v>
      </c>
      <c r="E15" s="16" t="s">
        <v>89</v>
      </c>
    </row>
    <row r="16" spans="3:5" ht="18.75" customHeight="1">
      <c r="C16" s="96" t="s">
        <v>55</v>
      </c>
      <c r="E16" s="16" t="s">
        <v>90</v>
      </c>
    </row>
    <row r="17" ht="18.75" customHeight="1">
      <c r="E17" s="16" t="s">
        <v>128</v>
      </c>
    </row>
    <row r="18" spans="3:5" ht="18.75" customHeight="1">
      <c r="C18" s="100"/>
      <c r="E18" s="16" t="s">
        <v>241</v>
      </c>
    </row>
    <row r="19" spans="1:5" ht="15" customHeight="1">
      <c r="A19" s="97"/>
      <c r="B19" s="97"/>
      <c r="C19" s="97"/>
      <c r="E19" s="16" t="s">
        <v>129</v>
      </c>
    </row>
    <row r="20" spans="1:5" ht="15" customHeight="1">
      <c r="A20" s="97"/>
      <c r="B20" s="97"/>
      <c r="C20" s="97"/>
      <c r="E20" s="16" t="s">
        <v>242</v>
      </c>
    </row>
    <row r="21" spans="1:5" ht="15" customHeight="1">
      <c r="A21" s="97"/>
      <c r="B21" s="97"/>
      <c r="C21" s="97"/>
      <c r="E21" s="16" t="s">
        <v>242</v>
      </c>
    </row>
    <row r="22" spans="1:5" ht="15" customHeight="1">
      <c r="A22" s="97"/>
      <c r="B22" s="97"/>
      <c r="C22" s="97"/>
      <c r="E22" s="16" t="s">
        <v>242</v>
      </c>
    </row>
    <row r="23" spans="1:5" ht="15.75" customHeight="1">
      <c r="A23" s="101"/>
      <c r="C23" s="102"/>
      <c r="E23" s="16" t="s">
        <v>91</v>
      </c>
    </row>
    <row r="24" ht="15"/>
    <row r="25" spans="1:5" ht="15">
      <c r="A25" s="101"/>
      <c r="C25" s="103"/>
      <c r="E25" s="95" t="s">
        <v>140</v>
      </c>
    </row>
    <row r="26" ht="28.5">
      <c r="E26" s="95" t="s">
        <v>141</v>
      </c>
    </row>
    <row r="27" spans="3:5" ht="15">
      <c r="C27" s="103"/>
      <c r="E27" s="95" t="s">
        <v>142</v>
      </c>
    </row>
    <row r="28" ht="16.5" thickBot="1">
      <c r="E28" s="82"/>
    </row>
    <row r="29" ht="15">
      <c r="E29" s="146" t="s">
        <v>206</v>
      </c>
    </row>
    <row r="30" ht="15">
      <c r="E30" s="27" t="s">
        <v>8</v>
      </c>
    </row>
    <row r="31" ht="15">
      <c r="E31" s="27" t="s">
        <v>9</v>
      </c>
    </row>
    <row r="32" ht="15.75" thickBot="1"/>
    <row r="33" ht="15">
      <c r="E33" s="146" t="s">
        <v>99</v>
      </c>
    </row>
    <row r="34" ht="15">
      <c r="E34" s="27" t="s">
        <v>100</v>
      </c>
    </row>
    <row r="35" ht="15">
      <c r="E35" s="27" t="s">
        <v>101</v>
      </c>
    </row>
    <row r="36" ht="15">
      <c r="E36" s="27" t="s">
        <v>102</v>
      </c>
    </row>
    <row r="37" ht="15">
      <c r="E37" s="1" t="s">
        <v>217</v>
      </c>
    </row>
    <row r="38" ht="15">
      <c r="E38" s="164" t="s">
        <v>111</v>
      </c>
    </row>
    <row r="39" ht="15">
      <c r="E39" s="27" t="s">
        <v>103</v>
      </c>
    </row>
    <row r="40" ht="15">
      <c r="E40" s="27" t="s">
        <v>104</v>
      </c>
    </row>
    <row r="41" ht="15">
      <c r="E41" s="27" t="s">
        <v>105</v>
      </c>
    </row>
    <row r="42" ht="15">
      <c r="E42" s="1" t="s">
        <v>217</v>
      </c>
    </row>
  </sheetData>
  <sheetProtection/>
  <conditionalFormatting sqref="E30:E31 F10">
    <cfRule type="colorScale" priority="5" dxfId="40">
      <colorScale>
        <cfvo type="min" val="0"/>
        <cfvo type="max"/>
        <color rgb="FF63BE7B"/>
        <color rgb="FFFFEF9C"/>
      </colorScale>
    </cfRule>
    <cfRule type="dataBar" priority="6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{691851ff-244f-4004-a8b1-b075077cd106}</x14:id>
        </ext>
      </extLst>
    </cfRule>
  </conditionalFormatting>
  <conditionalFormatting sqref="E34:E36">
    <cfRule type="colorScale" priority="3" dxfId="40">
      <colorScale>
        <cfvo type="min" val="0"/>
        <cfvo type="max"/>
        <color rgb="FF63BE7B"/>
        <color rgb="FFFFEF9C"/>
      </colorScale>
    </cfRule>
    <cfRule type="dataBar" priority="4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{4a937eac-f2f4-4f87-858c-afe611049f0e}</x14:id>
        </ext>
      </extLst>
    </cfRule>
  </conditionalFormatting>
  <conditionalFormatting sqref="E39:E41">
    <cfRule type="colorScale" priority="1" dxfId="40">
      <colorScale>
        <cfvo type="min" val="0"/>
        <cfvo type="max"/>
        <color rgb="FF63BE7B"/>
        <color rgb="FFFFEF9C"/>
      </colorScale>
    </cfRule>
    <cfRule type="dataBar" priority="2" dxfId="4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{9ad5b5e4-49c9-40f9-987b-d28370c024e7}</x14:id>
        </ext>
      </extLst>
    </cfRule>
  </conditionalFormatting>
  <printOptions/>
  <pageMargins left="0.7" right="0.7" top="0.75" bottom="0.75" header="0.3" footer="0.3"/>
  <pageSetup horizontalDpi="600" verticalDpi="600" orientation="portrait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5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691851ff-244f-4004-a8b1-b075077cd1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E30:E31 F10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4a937eac-f2f4-4f87-858c-afe611049f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E34:E36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max"/>
              <color rgb="FF63BE7B"/>
              <color rgb="FFFFEF9C"/>
            </colorScale>
            <x14:dxf/>
          </x14:cfRule>
          <x14:cfRule type="dataBar" id="{9ad5b5e4-49c9-40f9-987b-d28370c024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E39:E41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Esmeralda Martin Moreno (CGR)</dc:creator>
  <cp:keywords/>
  <dc:description/>
  <cp:lastModifiedBy>TESORERIA</cp:lastModifiedBy>
  <cp:lastPrinted>2021-03-17T13:35:27Z</cp:lastPrinted>
  <dcterms:created xsi:type="dcterms:W3CDTF">2016-03-10T13:03:45Z</dcterms:created>
  <dcterms:modified xsi:type="dcterms:W3CDTF">2023-11-08T13:54:39Z</dcterms:modified>
  <cp:category/>
  <cp:version/>
  <cp:contentType/>
  <cp:contentStatus/>
</cp:coreProperties>
</file>