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TESORERIA\Desktop\GAT 3.0\PAPELES DE TRABAJO\"/>
    </mc:Choice>
  </mc:AlternateContent>
  <bookViews>
    <workbookView xWindow="0" yWindow="0" windowWidth="20730" windowHeight="11730" tabRatio="893" firstSheet="2" activeTab="12"/>
  </bookViews>
  <sheets>
    <sheet name="PT 23-AC PRUEBA DE RECORRIDO" sheetId="21" state="hidden" r:id="rId1"/>
    <sheet name="PT 24- COMPONENTES CONTROL INT." sheetId="26" state="hidden" r:id="rId2"/>
    <sheet name="PT 28-AC RIESGOS Y CONTROLES" sheetId="12" r:id="rId3"/>
    <sheet name="Hoja1" sheetId="32" state="hidden" r:id="rId4"/>
    <sheet name="PT 24-AC HOJA DE RESULTADOS" sheetId="13" state="hidden" r:id="rId5"/>
    <sheet name="PT 02 Criterios competencias " sheetId="29" state="hidden" r:id="rId6"/>
    <sheet name="PT 02 Calif. Competencias (2)" sheetId="33" state="hidden" r:id="rId7"/>
    <sheet name="PT 02 Calif. Competencias" sheetId="30" state="hidden" r:id="rId8"/>
    <sheet name="PT 02 RIESGOS DE AUDITORÍA" sheetId="31" state="hidden" r:id="rId9"/>
    <sheet name="PT 25 MATERIALIDAD " sheetId="27" state="hidden" r:id="rId10"/>
    <sheet name="PT 25 INCORRECCIONES " sheetId="28" state="hidden" r:id="rId11"/>
    <sheet name="MODELO 05-PF PROGRAMA" sheetId="22" state="hidden" r:id="rId12"/>
    <sheet name="Ref. - Marcas de Auditoría" sheetId="34" r:id="rId13"/>
    <sheet name="Factores de riesgo" sheetId="16" state="hidden" r:id="rId14"/>
    <sheet name="INSTRUCTIVO Anexo 13" sheetId="23" state="hidden" r:id="rId15"/>
    <sheet name="INSTRUCTIVO Anexo 14" sheetId="20" state="hidden" r:id="rId16"/>
    <sheet name=" RIESGOS Y CONTROLES" sheetId="9" state="hidden" r:id="rId17"/>
    <sheet name="CONTROL" sheetId="10" state="hidden" r:id="rId18"/>
    <sheet name="INSTRUCTIVO Anexo 15" sheetId="24" state="hidden" r:id="rId19"/>
    <sheet name="LISTA" sheetId="11"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ECONOMIA_CONTRATACION" localSheetId="3">#REF!</definedName>
    <definedName name="_ECONOMIA_CONTRATACION" localSheetId="6">#REF!</definedName>
    <definedName name="_ECONOMIA_CONTRATACION" localSheetId="12">#REF!</definedName>
    <definedName name="_ECONOMIA_CONTRATACION">#REF!</definedName>
    <definedName name="_Economía_contratación2" localSheetId="3">#REF!</definedName>
    <definedName name="_Economía_contratación2">#REF!</definedName>
    <definedName name="_EFICACIA_CONTRATACION">#REF!</definedName>
    <definedName name="_xlnm._FilterDatabase" localSheetId="2" hidden="1">'PT 28-AC RIESGOS Y CONTROLES'!$B$12:$T$12</definedName>
    <definedName name="_Toc15571170" localSheetId="2">'PT 24-AC HOJA DE RESULTADOS'!$I$9</definedName>
    <definedName name="A" localSheetId="12">#REF!</definedName>
    <definedName name="A">#REF!</definedName>
    <definedName name="ALTO" localSheetId="12">#REF!</definedName>
    <definedName name="ALTO">'MODELO 05-PF PROGRAMA'!$D$82:$D$83</definedName>
    <definedName name="amvg" localSheetId="3">#REF!</definedName>
    <definedName name="amvg" localSheetId="6">#REF!</definedName>
    <definedName name="amvg" localSheetId="12">#REF!</definedName>
    <definedName name="amvg">#REF!</definedName>
    <definedName name="_xlnm.Print_Area" localSheetId="3">#REF!</definedName>
    <definedName name="_xlnm.Print_Area" localSheetId="6">#REF!</definedName>
    <definedName name="_xlnm.Print_Area" localSheetId="8">'PT 02 RIESGOS DE AUDITORÍA'!$A$1:$N$43</definedName>
    <definedName name="_xlnm.Print_Area" localSheetId="2">'PT 28-AC RIESGOS Y CONTROLES'!$A$1:$L$105</definedName>
    <definedName name="_xlnm.Print_Area" localSheetId="12">#REF!</definedName>
    <definedName name="_xlnm.Print_Area">#REF!</definedName>
    <definedName name="AUDITORES" localSheetId="3">#REF!</definedName>
    <definedName name="AUDITORES" localSheetId="6">#REF!</definedName>
    <definedName name="AUDITORES">#REF!</definedName>
    <definedName name="BAJO" localSheetId="12">#REF!</definedName>
    <definedName name="BAJO">'MODELO 05-PF PROGRAMA'!$F$82</definedName>
    <definedName name="CALIFICACION_1" localSheetId="12">#REF!</definedName>
    <definedName name="CALIFICACION_1">CONTROL!$B$9:$B$11</definedName>
    <definedName name="CALIFICACION_2" localSheetId="12">#REF!</definedName>
    <definedName name="CALIFICACION_2">CONTROL!$C$9:$C$11</definedName>
    <definedName name="CALIFICACION_3" localSheetId="12">#REF!</definedName>
    <definedName name="CALIFICACION_3">CONTROL!$D$9:$D$11</definedName>
    <definedName name="Clase" localSheetId="3">[1]CONTROL!$K$8:$K$9</definedName>
    <definedName name="Clase" localSheetId="18">[2]CONTROL!$K$8:$K$9</definedName>
    <definedName name="Clase" localSheetId="11">[2]CONTROL!$K$8:$K$9</definedName>
    <definedName name="Clase" localSheetId="6">[3]CONTROL!$K$8:$K$9</definedName>
    <definedName name="Clase" localSheetId="12">#REF!</definedName>
    <definedName name="Clase">CONTROL!$I$2:$I$3</definedName>
    <definedName name="CLIENT_NAME" localSheetId="3">#REF!</definedName>
    <definedName name="CLIENT_NAME" localSheetId="6">#REF!</definedName>
    <definedName name="CLIENT_NAME" localSheetId="12">#REF!</definedName>
    <definedName name="CLIENT_NAME">#REF!</definedName>
    <definedName name="CONDICIONES">'PT 28-AC RIESGOS Y CONTROLES'!$D$120:$D$122</definedName>
    <definedName name="Contratación">OFFSET(#REF!,0,0,COUNTA(#REF!))</definedName>
    <definedName name="Controles" localSheetId="12">#REF!</definedName>
    <definedName name="Controles">CONTROL!$K$2:$K$4</definedName>
    <definedName name="Cr´tico">'MODELO 05-PF PROGRAMA'!$C$81</definedName>
    <definedName name="CRÍTICO" localSheetId="12">#REF!</definedName>
    <definedName name="CRÍTICO">'MODELO 05-PF PROGRAMA'!$C$82:$C$83</definedName>
    <definedName name="D" localSheetId="12">#REF!</definedName>
    <definedName name="D">#REF!</definedName>
    <definedName name="DOC" localSheetId="3">#REF!</definedName>
    <definedName name="DOC" localSheetId="6">#REF!</definedName>
    <definedName name="DOC">#REF!</definedName>
    <definedName name="Documentación" localSheetId="3">[1]CONTROL!$E$2:$E$3</definedName>
    <definedName name="Documentación" localSheetId="18">[2]CONTROL!$E$2:$E$3</definedName>
    <definedName name="Documentación" localSheetId="11">[2]CONTROL!$E$2:$E$3</definedName>
    <definedName name="Documentación" localSheetId="6">[3]CONTROL!$E$2:$E$3</definedName>
    <definedName name="Documentación" localSheetId="12">#REF!</definedName>
    <definedName name="Documentación">CONTROL!$D$2:$D$3</definedName>
    <definedName name="EFICACIA_CONTRATACION" localSheetId="6">#REF!</definedName>
    <definedName name="EFICACIA_CONTRATACION" localSheetId="12">#REF!</definedName>
    <definedName name="EFICACIA_CONTRATACION">#REF!</definedName>
    <definedName name="EFICACIA_CONTRATACIÓN">'[4]GESTIÓN CONTRACTUAL_PUBLICAS'!$C$65293:$D$65302</definedName>
    <definedName name="Eficacia_objetivo29" localSheetId="6">OFFSET(#REF!,0,0,COUNTA(#REF!))</definedName>
    <definedName name="Eficacia_objetivo29" localSheetId="12">OFFSET(#REF!,0,0,COUNTA(#REF!))</definedName>
    <definedName name="Eficacia_objetivo29">OFFSET(#REF!,0,0,COUNTA(#REF!))</definedName>
    <definedName name="Eficacia_objetivo30" localSheetId="12">OFFSET(#REF!,0,0,COUNTA(#REF!))</definedName>
    <definedName name="Eficacia_objetivo30">OFFSET(#REF!,0,0,COUNTA(#REF!))</definedName>
    <definedName name="ENTIDAD" localSheetId="6">#REF!</definedName>
    <definedName name="ENTIDAD" localSheetId="12">#REF!</definedName>
    <definedName name="ENTIDAD">#REF!</definedName>
    <definedName name="entidades">[5]CONTRATACION!$A$65335:$A$65470</definedName>
    <definedName name="ETAP">[5]CONTRATACION!$A$65475:$A$65481</definedName>
    <definedName name="ETAPA" localSheetId="3">#REF!</definedName>
    <definedName name="ETAPA" localSheetId="6">#REF!</definedName>
    <definedName name="ETAPA" localSheetId="12">#REF!</definedName>
    <definedName name="ETAPA">#REF!</definedName>
    <definedName name="ETAPAS" localSheetId="3">#REF!</definedName>
    <definedName name="ETAPAS">#REF!</definedName>
    <definedName name="EVIDENCIA" localSheetId="3">[1]CONTROL!$G$3:$G$5</definedName>
    <definedName name="EVIDENCIA" localSheetId="18">[2]CONTROL!$G$3:$G$5</definedName>
    <definedName name="EVIDENCIA" localSheetId="11">[2]CONTROL!$G$3:$G$5</definedName>
    <definedName name="EVIDENCIA" localSheetId="6">[3]CONTROL!$G$3:$G$5</definedName>
    <definedName name="EVIDENCIA" localSheetId="12">#REF!</definedName>
    <definedName name="EVIDENCIA">CONTROL!$E$2:$E$4</definedName>
    <definedName name="Factores_de_riesgo" localSheetId="18">[2]LISTA!$E$4:$E$23</definedName>
    <definedName name="Factores_de_riesgo" localSheetId="11">[2]LISTA!$E$4:$E$23</definedName>
    <definedName name="Factores_de_riesgo" localSheetId="12">#REF!</definedName>
    <definedName name="Factores_de_riesgo">LISTA!$E$4:$E$23</definedName>
    <definedName name="fiscal" localSheetId="3">#REF!</definedName>
    <definedName name="fiscal" localSheetId="6">#REF!</definedName>
    <definedName name="fiscal" localSheetId="12">#REF!</definedName>
    <definedName name="fiscal">#REF!</definedName>
    <definedName name="FOMULA_DE_UNO_Y_CERO" localSheetId="3">[1]CONTROL!#REF!</definedName>
    <definedName name="FOMULA_DE_UNO_Y_CERO" localSheetId="18">[2]CONTROL!#REF!</definedName>
    <definedName name="FOMULA_DE_UNO_Y_CERO" localSheetId="11">[2]CONTROL!#REF!</definedName>
    <definedName name="FOMULA_DE_UNO_Y_CERO" localSheetId="6">[3]CONTROL!#REF!</definedName>
    <definedName name="FOMULA_DE_UNO_Y_CERO" localSheetId="12">#REF!</definedName>
    <definedName name="FOMULA_DE_UNO_Y_CERO">CONTROL!#REF!</definedName>
    <definedName name="Fraude" localSheetId="3">'[6] RIESGOS Y CONTROLES'!#REF!</definedName>
    <definedName name="Fraude" localSheetId="18">'[2] RIESGOS Y CONTROLES'!#REF!</definedName>
    <definedName name="Fraude" localSheetId="11">'[2] RIESGOS Y CONTROLES'!#REF!</definedName>
    <definedName name="Fraude" localSheetId="6">'[6] RIESGOS Y CONTROLES'!#REF!</definedName>
    <definedName name="Fraude" localSheetId="12">#REF!</definedName>
    <definedName name="Fraude">' RIESGOS Y CONTROLES'!#REF!</definedName>
    <definedName name="FRECUENCIA" localSheetId="3">[1]CONTROL!$E$9:$E$10</definedName>
    <definedName name="FRECUENCIA" localSheetId="18">[2]CONTROL!$E$9:$E$10</definedName>
    <definedName name="FRECUENCIA" localSheetId="11">[2]CONTROL!$E$9:$E$10</definedName>
    <definedName name="FRECUENCIA" localSheetId="6">[3]CONTROL!$E$9:$E$10</definedName>
    <definedName name="FRECUENCIA" localSheetId="12">#REF!</definedName>
    <definedName name="FRECUENCIA">CONTROL!$F$2:$F$3</definedName>
    <definedName name="Gestión_Financiera">Hoja1!$B$2:$B$14</definedName>
    <definedName name="Gestión_Financiera_y_Contable" localSheetId="12">#REF!</definedName>
    <definedName name="Gestión_Financiera_y_Contable">LISTA!$C$2:$C$8</definedName>
    <definedName name="Gestión_Presupuestal">Hoja1!$C$2:$C$10</definedName>
    <definedName name="Gestión_Presupuestal_Contractual_y_del_Gasto" localSheetId="12">#REF!</definedName>
    <definedName name="Gestión_Presupuestal_Contractual_y_del_Gasto">LISTA!$C$11:$C$16</definedName>
    <definedName name="H">'[7]GESTIÓN CONTRACTUAL_MIXTAS'!$C$65283:$C$65291</definedName>
    <definedName name="HALLAZGO" localSheetId="3">#REF!</definedName>
    <definedName name="HALLAZGO" localSheetId="6">#REF!</definedName>
    <definedName name="HALLAZGO" localSheetId="12">#REF!</definedName>
    <definedName name="HALLAZGO">#REF!</definedName>
    <definedName name="HALLAZGO_AUDITORIA_ANTERIOR" localSheetId="3">[1]CONTROL!$Q$19:$Q$20</definedName>
    <definedName name="HALLAZGO_AUDITORIA_ANTERIOR" localSheetId="18">[2]CONTROL!$Q$19:$Q$20</definedName>
    <definedName name="HALLAZGO_AUDITORIA_ANTERIOR" localSheetId="11">[2]CONTROL!$Q$19:$Q$20</definedName>
    <definedName name="HALLAZGO_AUDITORIA_ANTERIOR" localSheetId="6">[3]CONTROL!$Q$19:$Q$20</definedName>
    <definedName name="HALLAZGO_AUDITORIA_ANTERIOR" localSheetId="12">#REF!</definedName>
    <definedName name="HALLAZGO_AUDITORIA_ANTERIOR">CONTROL!$F$14:$F$15</definedName>
    <definedName name="HALLAZGOS" localSheetId="3">#REF!</definedName>
    <definedName name="HALLAZGOS" localSheetId="6">#REF!</definedName>
    <definedName name="HALLAZGOS" localSheetId="12">#REF!</definedName>
    <definedName name="HALLAZGOS">#REF!</definedName>
    <definedName name="HEADER" localSheetId="3">#REF!</definedName>
    <definedName name="HEADER">#REF!</definedName>
    <definedName name="HEADER1">#REF!</definedName>
    <definedName name="Hola">#REF!</definedName>
    <definedName name="IMPACTO" localSheetId="3">#REF!</definedName>
    <definedName name="IMPACTO" localSheetId="6">#REF!</definedName>
    <definedName name="IMPACTO" localSheetId="12">#REF!</definedName>
    <definedName name="IMPACTO">' RIESGOS Y CONTROLES'!$A$4:$E$7</definedName>
    <definedName name="Impacto_1" localSheetId="3">'[6] RIESGOS Y CONTROLES'!$C$5:$C$7</definedName>
    <definedName name="Impacto_1" localSheetId="18">'[2] RIESGOS Y CONTROLES'!$C$5:$C$7</definedName>
    <definedName name="Impacto_1" localSheetId="11">'[2] RIESGOS Y CONTROLES'!$C$5:$C$7</definedName>
    <definedName name="Impacto_1" localSheetId="6">'[6] RIESGOS Y CONTROLES'!$C$5:$C$7</definedName>
    <definedName name="Impacto_1" localSheetId="12">#REF!</definedName>
    <definedName name="Impacto_1">' RIESGOS Y CONTROLES'!$C$5:$C$7</definedName>
    <definedName name="INCORRECCIONES" localSheetId="3">[1]CONTROL!$M$20:$M$22</definedName>
    <definedName name="INCORRECCIONES" localSheetId="18">[2]CONTROL!$M$20:$M$22</definedName>
    <definedName name="INCORRECCIONES" localSheetId="11">[2]CONTROL!$M$20:$M$22</definedName>
    <definedName name="INCORRECCIONES" localSheetId="6">[3]CONTROL!$M$20:$M$22</definedName>
    <definedName name="INCORRECCIONES" localSheetId="12">#REF!</definedName>
    <definedName name="INCORRECCIONES">CONTROL!$C$14:$C$16</definedName>
    <definedName name="Inherente" localSheetId="3">'[6] RIESGOS Y CONTROLES'!#REF!</definedName>
    <definedName name="Inherente" localSheetId="18">'[2] RIESGOS Y CONTROLES'!#REF!</definedName>
    <definedName name="Inherente" localSheetId="11">'[2] RIESGOS Y CONTROLES'!#REF!</definedName>
    <definedName name="Inherente" localSheetId="6">'[6] RIESGOS Y CONTROLES'!#REF!</definedName>
    <definedName name="Inherente" localSheetId="12">#REF!</definedName>
    <definedName name="Inherente">' RIESGOS Y CONTROLES'!#REF!</definedName>
    <definedName name="kk" localSheetId="3">[8]CONTROL!$C$6:$C$8</definedName>
    <definedName name="kk" localSheetId="18">[8]CONTROL!$C$6:$C$8</definedName>
    <definedName name="kk" localSheetId="11">[8]CONTROL!$C$6:$C$8</definedName>
    <definedName name="kk" localSheetId="6">[8]CONTROL!$C$6:$C$8</definedName>
    <definedName name="kk" localSheetId="12">[8]CONTROL!$C$6:$C$8</definedName>
    <definedName name="kk">[9]CONTROL!$C$6:$C$8</definedName>
    <definedName name="macroproceso_final" localSheetId="18">[2]LISTA!$A$2:$A$3</definedName>
    <definedName name="macroproceso_final" localSheetId="11">[2]LISTA!$A$2:$A$3</definedName>
    <definedName name="macroproceso_final" localSheetId="12">#REF!</definedName>
    <definedName name="macroproceso_final">LISTA!$A$2:$A$3</definedName>
    <definedName name="Macroprocesos" localSheetId="12">'[10]PT 07 Prueba recorrido'!$P$6:$P$7</definedName>
    <definedName name="Macroprocesos">Hoja1!$A$2:$A$3</definedName>
    <definedName name="MEDIO" localSheetId="12">#REF!</definedName>
    <definedName name="MEDIO">'MODELO 05-PF PROGRAMA'!$E$82:$E$85</definedName>
    <definedName name="NATURALEZA">'PT 28-AC RIESGOS Y CONTROLES'!$C$120:$C$122</definedName>
    <definedName name="NO" localSheetId="3">[1]CONTROL!#REF!</definedName>
    <definedName name="NO" localSheetId="18">[2]CONTROL!#REF!</definedName>
    <definedName name="NO" localSheetId="11">[2]CONTROL!#REF!</definedName>
    <definedName name="NO" localSheetId="6">[3]CONTROL!#REF!</definedName>
    <definedName name="NO" localSheetId="12">#REF!</definedName>
    <definedName name="NO">'PT 28-AC RIESGOS Y CONTROLES'!$B$126:$B$127</definedName>
    <definedName name="OBJETIVO" localSheetId="3">[1]CONTROL!$B$2:$B$5</definedName>
    <definedName name="OBJETIVO" localSheetId="18">[2]CONTROL!$B$2:$B$5</definedName>
    <definedName name="OBJETIVO" localSheetId="11">[2]CONTROL!$B$2:$B$5</definedName>
    <definedName name="OBJETIVO" localSheetId="6">[3]CONTROL!$B$2:$B$5</definedName>
    <definedName name="OBJETIVO" localSheetId="12">#REF!</definedName>
    <definedName name="OBJETIVO">CONTROL!$B$2:$B$5</definedName>
    <definedName name="Objetivo_apropiado" localSheetId="3">[1]CONTROL!#REF!</definedName>
    <definedName name="Objetivo_apropiado" localSheetId="18">[2]CONTROL!#REF!</definedName>
    <definedName name="Objetivo_apropiado" localSheetId="11">[2]CONTROL!#REF!</definedName>
    <definedName name="Objetivo_apropiado" localSheetId="6">[3]CONTROL!#REF!</definedName>
    <definedName name="Objetivo_apropiado" localSheetId="12">#REF!</definedName>
    <definedName name="Objetivo_apropiado">CONTROL!#REF!</definedName>
    <definedName name="OK">#REF!</definedName>
    <definedName name="OPCIONES" localSheetId="12">#REF!</definedName>
    <definedName name="OPCIONES">'MODELO 05-PF PROGRAMA'!$B$82:$B$85</definedName>
    <definedName name="OUTPUT" localSheetId="3">#REF!</definedName>
    <definedName name="OUTPUT" localSheetId="6">#REF!</definedName>
    <definedName name="OUTPUT" localSheetId="12">#REF!</definedName>
    <definedName name="OUTPUT">#REF!</definedName>
    <definedName name="PERIOD_END" localSheetId="3">#REF!</definedName>
    <definedName name="PERIOD_END">#REF!</definedName>
    <definedName name="PREPARED_BY" localSheetId="3">#REF!</definedName>
    <definedName name="PREPARED_BY">#REF!</definedName>
    <definedName name="PREPARED_DATE">#REF!</definedName>
    <definedName name="Print_Area1">#REF!</definedName>
    <definedName name="PROCESOS" localSheetId="18">[2]LISTA!$C$2:$C$16</definedName>
    <definedName name="PROCESOS" localSheetId="11">[2]LISTA!$C$2:$C$16</definedName>
    <definedName name="PROCESOS" localSheetId="12">#REF!</definedName>
    <definedName name="PROCESOS">LISTA!$C$2:$C$16</definedName>
    <definedName name="PT02Califi.Competencias">[3]CONTROL!#REF!</definedName>
    <definedName name="qwswds">[4]CONTROL!$N$23:$N$24</definedName>
    <definedName name="RESPUESTA" localSheetId="3">'[1]LISTA PT02'!$C$3:$C$5</definedName>
    <definedName name="RESPUESTA" localSheetId="6">'[3]LISTA PT02'!$C$3:$C$5</definedName>
    <definedName name="RESPUESTA" localSheetId="12">'[10]LISTA PT02'!$C$3:$C$5</definedName>
    <definedName name="RESPUESTA">'[11]LISTA PT02'!$C$3:$C$5</definedName>
    <definedName name="resultado" localSheetId="3">#REF!</definedName>
    <definedName name="resultado" localSheetId="6">#REF!</definedName>
    <definedName name="resultado" localSheetId="12">#REF!</definedName>
    <definedName name="resultado">#REF!</definedName>
    <definedName name="RESULTADO_DEL_EJERCICIO_AUDITOR" localSheetId="3">#REF!</definedName>
    <definedName name="RESULTADO_DEL_EJERCICIO_AUDITOR">#REF!</definedName>
    <definedName name="RESULTADO_DEL_EJERCICIO_AUDITOR_A">#REF!</definedName>
    <definedName name="Riesgo" localSheetId="3">[1]CONTROL!#REF!</definedName>
    <definedName name="Riesgo" localSheetId="18">[2]CONTROL!#REF!</definedName>
    <definedName name="Riesgo" localSheetId="11">[2]CONTROL!#REF!</definedName>
    <definedName name="RIESGO" localSheetId="7">'[12]LISTA PT02'!$B$3:$B$6</definedName>
    <definedName name="RIESGO" localSheetId="6">'[12]LISTA PT02'!$B$3:$B$6</definedName>
    <definedName name="RIESGO" localSheetId="5">'[12]LISTA PT02'!$B$3:$B$6</definedName>
    <definedName name="RIESGO" localSheetId="8">'[12]LISTA PT02'!$B$3:$B$6</definedName>
    <definedName name="Riesgo" localSheetId="12">#REF!</definedName>
    <definedName name="Riesgo">CONTROL!#REF!</definedName>
    <definedName name="RTA" localSheetId="3">[13]LISTA!$E$2:$E$4</definedName>
    <definedName name="RTA" localSheetId="18">[13]LISTA!$E$2:$E$4</definedName>
    <definedName name="RTA" localSheetId="11">[13]LISTA!$E$2:$E$4</definedName>
    <definedName name="RTA" localSheetId="6">[13]LISTA!$E$2:$E$4</definedName>
    <definedName name="RTA" localSheetId="12">[14]LISTA!$E$2:$E$4</definedName>
    <definedName name="RTA">[9]LISTA!$E$2:$E$4</definedName>
    <definedName name="RTC">[9]LISTA!$E$2:$E$4</definedName>
    <definedName name="s">#REF!</definedName>
    <definedName name="SECTOR" localSheetId="3">#REF!</definedName>
    <definedName name="SECTOR" localSheetId="6">#REF!</definedName>
    <definedName name="SECTOR" localSheetId="12">#REF!</definedName>
    <definedName name="SECTOR">#REF!</definedName>
    <definedName name="Segregación" localSheetId="12">#REF!</definedName>
    <definedName name="Segregación">CONTROL!$G$2:$G$3</definedName>
    <definedName name="Segregación2" localSheetId="3">[1]CONTROL!$K$12:$K$13</definedName>
    <definedName name="Segregación2" localSheetId="18">[2]CONTROL!$K$12:$K$13</definedName>
    <definedName name="Segregación2" localSheetId="11">[2]CONTROL!$K$12:$K$13</definedName>
    <definedName name="Segregación2" localSheetId="6">[3]CONTROL!$K$12:$K$13</definedName>
    <definedName name="Segregación2" localSheetId="12">#REF!</definedName>
    <definedName name="Segregación2">CONTROL!$J$2:$J$3</definedName>
    <definedName name="sele" localSheetId="6">[15]Hoja1!$B$17</definedName>
    <definedName name="sele" localSheetId="12">[15]Hoja1!$B$17</definedName>
    <definedName name="sele">Hoja1!$B$17</definedName>
    <definedName name="SI" localSheetId="3">[1]CONTROL!#REF!</definedName>
    <definedName name="SI" localSheetId="18">[2]CONTROL!#REF!</definedName>
    <definedName name="SI" localSheetId="11">[2]CONTROL!#REF!</definedName>
    <definedName name="SI" localSheetId="6">[3]CONTROL!#REF!</definedName>
    <definedName name="SI" localSheetId="12">#REF!</definedName>
    <definedName name="SI">'PT 28-AC RIESGOS Y CONTROLES'!$B$120:$B$121</definedName>
    <definedName name="Significativo" localSheetId="3">'[6] RIESGOS Y CONTROLES'!#REF!</definedName>
    <definedName name="Significativo" localSheetId="18">'[2] RIESGOS Y CONTROLES'!#REF!</definedName>
    <definedName name="Significativo" localSheetId="11">'[2] RIESGOS Y CONTROLES'!#REF!</definedName>
    <definedName name="Significativo" localSheetId="6">'[6] RIESGOS Y CONTROLES'!#REF!</definedName>
    <definedName name="Significativo" localSheetId="12">#REF!</definedName>
    <definedName name="Significativo">' RIESGOS Y CONTROLES'!#REF!</definedName>
    <definedName name="ss">#REF!</definedName>
    <definedName name="sss">#REF!</definedName>
    <definedName name="SSSSSSSSSSS" localSheetId="12">#REF!</definedName>
    <definedName name="SSSSSSSSSSS">#REF!</definedName>
    <definedName name="Tipo_1" localSheetId="3">[1]CONTROL!$C$6:$C$8</definedName>
    <definedName name="Tipo_1" localSheetId="18">[2]CONTROL!$C$6:$C$8</definedName>
    <definedName name="Tipo_1" localSheetId="11">[2]CONTROL!$C$6:$C$8</definedName>
    <definedName name="Tipo_1" localSheetId="6">[3]CONTROL!$C$6:$C$8</definedName>
    <definedName name="Tipo_1" localSheetId="12">#REF!</definedName>
    <definedName name="Tipo_1">CONTROL!$C$2:$C$3</definedName>
    <definedName name="TIPO_CONTROL" localSheetId="3">[1]CONTROL!#REF!</definedName>
    <definedName name="TIPO_CONTROL" localSheetId="18">[2]CONTROL!#REF!</definedName>
    <definedName name="TIPO_CONTROL" localSheetId="11">[2]CONTROL!#REF!</definedName>
    <definedName name="TIPO_CONTROL" localSheetId="6">[3]CONTROL!#REF!</definedName>
    <definedName name="TIPO_CONTROL" localSheetId="12">#REF!</definedName>
    <definedName name="TIPO_CONTROL">CONTROL!#REF!</definedName>
    <definedName name="TIPO_CONTROLES" localSheetId="3">[1]CONTROL!#REF!</definedName>
    <definedName name="TIPO_CONTROLES" localSheetId="18">[2]CONTROL!#REF!</definedName>
    <definedName name="TIPO_CONTROLES" localSheetId="11">[2]CONTROL!#REF!</definedName>
    <definedName name="TIPO_CONTROLES" localSheetId="6">[3]CONTROL!#REF!</definedName>
    <definedName name="TIPO_CONTROLES" localSheetId="12">#REF!</definedName>
    <definedName name="TIPO_CONTROLES">CONTROL!#REF!</definedName>
    <definedName name="TIPO_DE_MONEDA">'[16]PT EVALUC CONTRAC'!#REF!</definedName>
    <definedName name="Tipoo" localSheetId="3">#REF!</definedName>
    <definedName name="Tipoo" localSheetId="6">#REF!</definedName>
    <definedName name="Tipoo" localSheetId="12">#REF!</definedName>
    <definedName name="Tipoo">' RIESGOS Y CONTROLES'!$G$24:$G$27</definedName>
    <definedName name="unidad_ejecutora" localSheetId="3">'[1]Lista PT6'!#REF!</definedName>
    <definedName name="unidad_ejecutora" localSheetId="18">[2]LISTA!#REF!</definedName>
    <definedName name="unidad_ejecutora" localSheetId="11">[2]LISTA!#REF!</definedName>
    <definedName name="unidad_ejecutora" localSheetId="6">'[3]Lista PT6'!#REF!</definedName>
    <definedName name="unidad_ejecutora" localSheetId="12">#REF!</definedName>
    <definedName name="unidad_ejecutora">LISTA!#REF!</definedName>
    <definedName name="ww">#REF!</definedName>
    <definedName name="Z" localSheetId="12">#REF!</definedName>
    <definedName name="Z">#REF!</definedName>
  </definedNames>
  <calcPr calcId="162913"/>
</workbook>
</file>

<file path=xl/calcChain.xml><?xml version="1.0" encoding="utf-8"?>
<calcChain xmlns="http://schemas.openxmlformats.org/spreadsheetml/2006/main">
  <c r="F13" i="12" l="1"/>
  <c r="F14" i="12"/>
  <c r="F15" i="12"/>
  <c r="F16" i="12"/>
  <c r="F17" i="12"/>
  <c r="F18" i="12"/>
  <c r="F12" i="12"/>
  <c r="J12" i="12" l="1"/>
  <c r="J13" i="12"/>
  <c r="K13" i="12" s="1"/>
  <c r="J14" i="12"/>
  <c r="J15" i="12"/>
  <c r="K15" i="12" s="1"/>
  <c r="J16" i="12"/>
  <c r="J17" i="12"/>
  <c r="J18" i="12"/>
  <c r="K18" i="12" s="1"/>
  <c r="J19" i="12"/>
  <c r="K19" i="12" s="1"/>
  <c r="J20" i="12"/>
  <c r="J21" i="12"/>
  <c r="J22" i="12"/>
  <c r="J23" i="12"/>
  <c r="K23" i="12" s="1"/>
  <c r="J24" i="12"/>
  <c r="J25" i="12"/>
  <c r="J26" i="12"/>
  <c r="K26" i="12" s="1"/>
  <c r="J27" i="12"/>
  <c r="K27" i="12" s="1"/>
  <c r="J28" i="12"/>
  <c r="J29" i="12"/>
  <c r="J30" i="12"/>
  <c r="J31" i="12"/>
  <c r="K31" i="12" s="1"/>
  <c r="J32" i="12"/>
  <c r="J33" i="12"/>
  <c r="J34" i="12"/>
  <c r="K34" i="12" s="1"/>
  <c r="J35" i="12"/>
  <c r="K35" i="12" s="1"/>
  <c r="J36" i="12"/>
  <c r="J37" i="12"/>
  <c r="J38" i="12"/>
  <c r="J39" i="12"/>
  <c r="K39" i="12" s="1"/>
  <c r="J40" i="12"/>
  <c r="J41" i="12"/>
  <c r="J42" i="12"/>
  <c r="J43" i="12"/>
  <c r="K43" i="12" s="1"/>
  <c r="J44" i="12"/>
  <c r="J45" i="12"/>
  <c r="J46" i="12"/>
  <c r="K46" i="12" s="1"/>
  <c r="J47" i="12"/>
  <c r="K47" i="12" s="1"/>
  <c r="J48" i="12"/>
  <c r="J49" i="12"/>
  <c r="J50" i="12"/>
  <c r="K50" i="12" s="1"/>
  <c r="J51" i="12"/>
  <c r="J52" i="12"/>
  <c r="J53" i="12"/>
  <c r="J54" i="12"/>
  <c r="K54" i="12" s="1"/>
  <c r="J55" i="12"/>
  <c r="J56" i="12"/>
  <c r="J57" i="12"/>
  <c r="J58" i="12"/>
  <c r="J59" i="12"/>
  <c r="K59" i="12" s="1"/>
  <c r="J60" i="12"/>
  <c r="J61" i="12"/>
  <c r="J62" i="12"/>
  <c r="J63" i="12"/>
  <c r="J64" i="12"/>
  <c r="J65" i="12"/>
  <c r="J66" i="12"/>
  <c r="J67" i="12"/>
  <c r="K67" i="12" s="1"/>
  <c r="J68" i="12"/>
  <c r="J69" i="12"/>
  <c r="J70" i="12"/>
  <c r="J71" i="12"/>
  <c r="K71" i="12" s="1"/>
  <c r="J72" i="12"/>
  <c r="J73" i="12"/>
  <c r="J74" i="12"/>
  <c r="K74" i="12" s="1"/>
  <c r="J75" i="12"/>
  <c r="K75" i="12" s="1"/>
  <c r="J76" i="12"/>
  <c r="J77" i="12"/>
  <c r="J78" i="12"/>
  <c r="K78" i="12" s="1"/>
  <c r="J79" i="12"/>
  <c r="J80" i="12"/>
  <c r="J81" i="12"/>
  <c r="J82" i="12"/>
  <c r="K82" i="12" s="1"/>
  <c r="J83" i="12"/>
  <c r="K83" i="12" s="1"/>
  <c r="J84" i="12"/>
  <c r="J85" i="12"/>
  <c r="J86" i="12"/>
  <c r="K86" i="12" s="1"/>
  <c r="J87" i="12"/>
  <c r="J88" i="12"/>
  <c r="J89" i="12"/>
  <c r="J90" i="12"/>
  <c r="K90" i="12" s="1"/>
  <c r="J91" i="12"/>
  <c r="J92" i="12"/>
  <c r="J93" i="12"/>
  <c r="J94" i="12"/>
  <c r="K94" i="12" s="1"/>
  <c r="J95" i="12"/>
  <c r="J96" i="12"/>
  <c r="J97" i="12"/>
  <c r="J98" i="12"/>
  <c r="K98" i="12" s="1"/>
  <c r="J99" i="12"/>
  <c r="J100" i="12"/>
  <c r="J101" i="12"/>
  <c r="K101" i="12" s="1"/>
  <c r="D5" i="13"/>
  <c r="E5" i="13" s="1"/>
  <c r="H5" i="13"/>
  <c r="J5" i="13" s="1"/>
  <c r="J6" i="13" s="1"/>
  <c r="F5" i="13"/>
  <c r="B89" i="27"/>
  <c r="B90" i="27"/>
  <c r="B87" i="27"/>
  <c r="B88" i="27"/>
  <c r="H14" i="21"/>
  <c r="H15" i="21"/>
  <c r="H16" i="21"/>
  <c r="H17" i="21"/>
  <c r="H19" i="21"/>
  <c r="H20" i="21"/>
  <c r="H21" i="21"/>
  <c r="H22" i="21"/>
  <c r="G14" i="21"/>
  <c r="G15" i="21"/>
  <c r="G16" i="21"/>
  <c r="G17" i="21"/>
  <c r="G19" i="21"/>
  <c r="G20" i="21"/>
  <c r="G21" i="21"/>
  <c r="G22" i="21"/>
  <c r="B44" i="27"/>
  <c r="A44" i="27"/>
  <c r="B2" i="21"/>
  <c r="B1" i="21"/>
  <c r="E39" i="26"/>
  <c r="E40" i="26"/>
  <c r="C14" i="33"/>
  <c r="C31" i="33" s="1"/>
  <c r="C48" i="33" s="1"/>
  <c r="C65" i="33" s="1"/>
  <c r="C82" i="33" s="1"/>
  <c r="C27" i="33"/>
  <c r="C24" i="33"/>
  <c r="C21" i="33"/>
  <c r="C17" i="33"/>
  <c r="I11" i="33" s="1"/>
  <c r="C16" i="33"/>
  <c r="C15" i="33"/>
  <c r="C26" i="33"/>
  <c r="C22" i="33"/>
  <c r="N11" i="33" s="1"/>
  <c r="C23" i="33"/>
  <c r="C25" i="33"/>
  <c r="C20" i="33"/>
  <c r="C37" i="33" s="1"/>
  <c r="C54" i="33" s="1"/>
  <c r="C71" i="33" s="1"/>
  <c r="C88" i="33" s="1"/>
  <c r="C19" i="33"/>
  <c r="C36" i="33" s="1"/>
  <c r="C53" i="33" s="1"/>
  <c r="C70" i="33" s="1"/>
  <c r="C87" i="33" s="1"/>
  <c r="C18" i="33"/>
  <c r="J11" i="33" s="1"/>
  <c r="G23" i="21"/>
  <c r="G24" i="21"/>
  <c r="G25" i="21"/>
  <c r="G26" i="21"/>
  <c r="G27" i="21"/>
  <c r="G28" i="21"/>
  <c r="G29" i="21"/>
  <c r="G30" i="21"/>
  <c r="G31" i="21"/>
  <c r="G32" i="21"/>
  <c r="G33" i="21"/>
  <c r="H23" i="21"/>
  <c r="H24" i="21"/>
  <c r="H25" i="21"/>
  <c r="H26" i="21"/>
  <c r="H27" i="21"/>
  <c r="H28" i="21"/>
  <c r="H29" i="21"/>
  <c r="H30" i="21"/>
  <c r="H31" i="21"/>
  <c r="H32" i="21"/>
  <c r="H33" i="21"/>
  <c r="C130" i="27"/>
  <c r="C72" i="22" s="1"/>
  <c r="C131" i="27"/>
  <c r="C73" i="22" s="1"/>
  <c r="D78" i="31"/>
  <c r="D79" i="31"/>
  <c r="B78" i="31"/>
  <c r="B130" i="27" s="1"/>
  <c r="B69" i="22" s="1"/>
  <c r="B79" i="31"/>
  <c r="B131" i="27"/>
  <c r="B70" i="22" s="1"/>
  <c r="B66" i="31"/>
  <c r="B118" i="27" s="1"/>
  <c r="B60" i="22" s="1"/>
  <c r="B67" i="31"/>
  <c r="B119" i="27" s="1"/>
  <c r="B61" i="22" s="1"/>
  <c r="B116" i="21"/>
  <c r="B69" i="31"/>
  <c r="B121" i="27" s="1"/>
  <c r="B63" i="22" s="1"/>
  <c r="B70" i="31"/>
  <c r="B122" i="27" s="1"/>
  <c r="B64" i="22" s="1"/>
  <c r="B71" i="31"/>
  <c r="B123" i="27" s="1"/>
  <c r="B65" i="22" s="1"/>
  <c r="B120" i="21"/>
  <c r="B73" i="31"/>
  <c r="B125" i="27" s="1"/>
  <c r="B74" i="31"/>
  <c r="B126" i="27" s="1"/>
  <c r="B75" i="31"/>
  <c r="B127" i="27" s="1"/>
  <c r="B124" i="21"/>
  <c r="B77" i="31"/>
  <c r="B129" i="27" s="1"/>
  <c r="B68" i="22" s="1"/>
  <c r="B72" i="31"/>
  <c r="B124" i="27" s="1"/>
  <c r="B66" i="22" s="1"/>
  <c r="B123" i="21"/>
  <c r="B119" i="21"/>
  <c r="B76" i="31"/>
  <c r="B128" i="27" s="1"/>
  <c r="B68" i="31"/>
  <c r="B120" i="27" s="1"/>
  <c r="B62" i="22" s="1"/>
  <c r="B115" i="21"/>
  <c r="B122" i="21"/>
  <c r="B118" i="21"/>
  <c r="B114" i="21"/>
  <c r="B125" i="21"/>
  <c r="B121" i="21"/>
  <c r="B117" i="21"/>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9" i="12"/>
  <c r="L20" i="12"/>
  <c r="L21" i="12"/>
  <c r="L22" i="12"/>
  <c r="L23" i="12"/>
  <c r="L24" i="12"/>
  <c r="L25" i="12"/>
  <c r="L26" i="12"/>
  <c r="L27" i="12"/>
  <c r="L28" i="12"/>
  <c r="L29" i="12"/>
  <c r="L30" i="12"/>
  <c r="L31" i="12"/>
  <c r="L32" i="12"/>
  <c r="L33" i="12"/>
  <c r="L34" i="12"/>
  <c r="L35" i="12"/>
  <c r="L36" i="12"/>
  <c r="L37" i="12"/>
  <c r="L38" i="12"/>
  <c r="D9" i="26"/>
  <c r="F9" i="26"/>
  <c r="F7" i="26"/>
  <c r="D8" i="26"/>
  <c r="D7" i="26"/>
  <c r="B71" i="22"/>
  <c r="B72" i="22"/>
  <c r="B73" i="22"/>
  <c r="A105" i="27"/>
  <c r="C105" i="27"/>
  <c r="A106" i="27"/>
  <c r="C106" i="27"/>
  <c r="A107" i="27"/>
  <c r="C107" i="27"/>
  <c r="A108" i="27"/>
  <c r="C108" i="27"/>
  <c r="A109" i="27"/>
  <c r="C109" i="27"/>
  <c r="A110" i="27"/>
  <c r="C110" i="27"/>
  <c r="A111" i="27"/>
  <c r="C111" i="27"/>
  <c r="A112" i="27"/>
  <c r="C112" i="27"/>
  <c r="A113" i="27"/>
  <c r="C113" i="27"/>
  <c r="A114" i="27"/>
  <c r="C114" i="27"/>
  <c r="A115" i="27"/>
  <c r="C115" i="27"/>
  <c r="A116" i="27"/>
  <c r="C116" i="27"/>
  <c r="B10" i="27"/>
  <c r="B9" i="27"/>
  <c r="B8" i="27"/>
  <c r="B7" i="27"/>
  <c r="B6" i="27"/>
  <c r="G5" i="31"/>
  <c r="G4" i="31"/>
  <c r="C5" i="31"/>
  <c r="C4" i="3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48" i="21"/>
  <c r="K49" i="21"/>
  <c r="K50" i="21"/>
  <c r="K51" i="21"/>
  <c r="K5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C115" i="21"/>
  <c r="C116" i="21"/>
  <c r="C117" i="21"/>
  <c r="C118" i="21"/>
  <c r="C119" i="21"/>
  <c r="C120" i="21"/>
  <c r="C121" i="21"/>
  <c r="C122" i="21"/>
  <c r="C123" i="21"/>
  <c r="C124" i="21"/>
  <c r="C125" i="21"/>
  <c r="D113" i="21"/>
  <c r="D114" i="21"/>
  <c r="D115" i="21"/>
  <c r="D116" i="21"/>
  <c r="C9" i="21"/>
  <c r="C8" i="21"/>
  <c r="E7" i="21"/>
  <c r="C7" i="21"/>
  <c r="C6" i="21"/>
  <c r="D6" i="26" s="1"/>
  <c r="C5" i="21"/>
  <c r="D5" i="26" s="1"/>
  <c r="E10" i="31"/>
  <c r="AC95" i="33"/>
  <c r="AC94" i="33"/>
  <c r="AC93" i="33"/>
  <c r="AC92" i="33"/>
  <c r="AC91" i="33"/>
  <c r="AC90" i="33"/>
  <c r="T90" i="33" s="1"/>
  <c r="U90" i="33" s="1"/>
  <c r="AC89" i="33"/>
  <c r="AC88" i="33"/>
  <c r="AC87" i="33"/>
  <c r="AF87" i="33" s="1"/>
  <c r="AC86" i="33"/>
  <c r="AG86" i="33" s="1"/>
  <c r="AC85" i="33"/>
  <c r="AC84" i="33"/>
  <c r="AC83" i="33"/>
  <c r="AE83" i="33" s="1"/>
  <c r="AH83" i="33" s="1"/>
  <c r="T83" i="33" s="1"/>
  <c r="U83" i="33" s="1"/>
  <c r="AC82" i="33"/>
  <c r="AG82" i="33" s="1"/>
  <c r="AC81" i="33"/>
  <c r="AC78" i="33"/>
  <c r="T78" i="33" s="1"/>
  <c r="U78" i="33" s="1"/>
  <c r="AC77" i="33"/>
  <c r="AC76" i="33"/>
  <c r="AE76" i="33" s="1"/>
  <c r="AC75" i="33"/>
  <c r="T75" i="33" s="1"/>
  <c r="U75" i="33" s="1"/>
  <c r="AC74" i="33"/>
  <c r="T74" i="33" s="1"/>
  <c r="U74" i="33" s="1"/>
  <c r="AC73" i="33"/>
  <c r="T73" i="33" s="1"/>
  <c r="U73" i="33" s="1"/>
  <c r="AC72" i="33"/>
  <c r="AF72" i="33" s="1"/>
  <c r="AC71" i="33"/>
  <c r="AC70" i="33"/>
  <c r="AC69" i="33"/>
  <c r="AE69" i="33" s="1"/>
  <c r="AH69" i="33" s="1"/>
  <c r="T69" i="33" s="1"/>
  <c r="U69" i="33" s="1"/>
  <c r="AC68" i="33"/>
  <c r="AC67" i="33"/>
  <c r="AC66" i="33"/>
  <c r="AC65" i="33"/>
  <c r="AC64" i="33"/>
  <c r="AC61" i="33"/>
  <c r="AC60" i="33"/>
  <c r="T60" i="33"/>
  <c r="U60" i="33" s="1"/>
  <c r="AC59" i="33"/>
  <c r="AG59" i="33" s="1"/>
  <c r="AC58" i="33"/>
  <c r="AC57" i="33"/>
  <c r="T57" i="33" s="1"/>
  <c r="U57" i="33" s="1"/>
  <c r="AC56" i="33"/>
  <c r="T56" i="33" s="1"/>
  <c r="U56" i="33" s="1"/>
  <c r="AC55" i="33"/>
  <c r="AE55" i="33" s="1"/>
  <c r="AH55" i="33" s="1"/>
  <c r="T55" i="33" s="1"/>
  <c r="U55" i="33" s="1"/>
  <c r="AC54" i="33"/>
  <c r="AC53" i="33"/>
  <c r="AC52" i="33"/>
  <c r="AC51" i="33"/>
  <c r="AC50" i="33"/>
  <c r="AC49" i="33"/>
  <c r="AC48" i="33"/>
  <c r="AC47" i="33"/>
  <c r="AC44" i="33"/>
  <c r="D44" i="33"/>
  <c r="D61" i="33" s="1"/>
  <c r="D78" i="33" s="1"/>
  <c r="D95" i="33" s="1"/>
  <c r="C44" i="33"/>
  <c r="C61" i="33" s="1"/>
  <c r="C78" i="33" s="1"/>
  <c r="C95" i="33" s="1"/>
  <c r="AC43" i="33"/>
  <c r="T43" i="33" s="1"/>
  <c r="U43" i="33" s="1"/>
  <c r="D43" i="33"/>
  <c r="D60" i="33"/>
  <c r="D77" i="33" s="1"/>
  <c r="D94" i="33" s="1"/>
  <c r="C43" i="33"/>
  <c r="C60" i="33" s="1"/>
  <c r="C77" i="33" s="1"/>
  <c r="C94" i="33" s="1"/>
  <c r="AC42" i="33"/>
  <c r="T42" i="33" s="1"/>
  <c r="U42" i="33" s="1"/>
  <c r="D42" i="33"/>
  <c r="D59" i="33" s="1"/>
  <c r="D76" i="33" s="1"/>
  <c r="D93" i="33" s="1"/>
  <c r="C42" i="33"/>
  <c r="C59" i="33" s="1"/>
  <c r="C76" i="33" s="1"/>
  <c r="C93" i="33" s="1"/>
  <c r="AC41" i="33"/>
  <c r="AE41" i="33" s="1"/>
  <c r="D41" i="33"/>
  <c r="D58" i="33" s="1"/>
  <c r="D75" i="33" s="1"/>
  <c r="D92" i="33" s="1"/>
  <c r="C41" i="33"/>
  <c r="C58" i="33" s="1"/>
  <c r="C75" i="33" s="1"/>
  <c r="C92" i="33" s="1"/>
  <c r="AC40" i="33"/>
  <c r="T40" i="33" s="1"/>
  <c r="U40" i="33" s="1"/>
  <c r="D40" i="33"/>
  <c r="D57" i="33" s="1"/>
  <c r="D74" i="33" s="1"/>
  <c r="D91" i="33" s="1"/>
  <c r="C40" i="33"/>
  <c r="C57" i="33" s="1"/>
  <c r="C74" i="33" s="1"/>
  <c r="C91" i="33" s="1"/>
  <c r="AC39" i="33"/>
  <c r="D39" i="33"/>
  <c r="D56" i="33" s="1"/>
  <c r="D73" i="33" s="1"/>
  <c r="D90" i="33" s="1"/>
  <c r="C39" i="33"/>
  <c r="C56" i="33" s="1"/>
  <c r="C73" i="33" s="1"/>
  <c r="C90" i="33" s="1"/>
  <c r="AC38" i="33"/>
  <c r="D38" i="33"/>
  <c r="D55" i="33" s="1"/>
  <c r="D72" i="33" s="1"/>
  <c r="D89" i="33" s="1"/>
  <c r="C38" i="33"/>
  <c r="C55" i="33" s="1"/>
  <c r="C72" i="33" s="1"/>
  <c r="C89" i="33" s="1"/>
  <c r="AC37" i="33"/>
  <c r="AG37" i="33" s="1"/>
  <c r="D37" i="33"/>
  <c r="D54" i="33" s="1"/>
  <c r="D71" i="33" s="1"/>
  <c r="D88" i="33" s="1"/>
  <c r="AC36" i="33"/>
  <c r="D36" i="33"/>
  <c r="D53" i="33" s="1"/>
  <c r="D70" i="33" s="1"/>
  <c r="D87" i="33" s="1"/>
  <c r="AC35" i="33"/>
  <c r="D35" i="33"/>
  <c r="D52" i="33" s="1"/>
  <c r="D69" i="33" s="1"/>
  <c r="D86" i="33" s="1"/>
  <c r="C35" i="33"/>
  <c r="C52" i="33" s="1"/>
  <c r="C69" i="33" s="1"/>
  <c r="C86" i="33" s="1"/>
  <c r="AC34" i="33"/>
  <c r="D34" i="33"/>
  <c r="D51" i="33" s="1"/>
  <c r="D68" i="33" s="1"/>
  <c r="D85" i="33" s="1"/>
  <c r="C34" i="33"/>
  <c r="C51" i="33" s="1"/>
  <c r="C68" i="33" s="1"/>
  <c r="C85" i="33" s="1"/>
  <c r="AC33" i="33"/>
  <c r="D33" i="33"/>
  <c r="D50" i="33" s="1"/>
  <c r="D67" i="33" s="1"/>
  <c r="D84" i="33" s="1"/>
  <c r="C33" i="33"/>
  <c r="C50" i="33" s="1"/>
  <c r="C67" i="33" s="1"/>
  <c r="C84" i="33" s="1"/>
  <c r="AC32" i="33"/>
  <c r="D32" i="33"/>
  <c r="D49" i="33" s="1"/>
  <c r="D66" i="33" s="1"/>
  <c r="D83" i="33" s="1"/>
  <c r="C32" i="33"/>
  <c r="C49" i="33" s="1"/>
  <c r="C66" i="33" s="1"/>
  <c r="C83" i="33" s="1"/>
  <c r="AC31" i="33"/>
  <c r="AF31" i="33" s="1"/>
  <c r="D31" i="33"/>
  <c r="D48" i="33" s="1"/>
  <c r="D65" i="33" s="1"/>
  <c r="D82" i="33" s="1"/>
  <c r="AC30" i="33"/>
  <c r="D30" i="33"/>
  <c r="D47" i="33" s="1"/>
  <c r="D64" i="33" s="1"/>
  <c r="D81" i="33" s="1"/>
  <c r="AC27" i="33"/>
  <c r="T27" i="33" s="1"/>
  <c r="U27" i="33" s="1"/>
  <c r="AC26" i="33"/>
  <c r="T26" i="33" s="1"/>
  <c r="U26" i="33" s="1"/>
  <c r="AC25" i="33"/>
  <c r="T25" i="33" s="1"/>
  <c r="U25" i="33"/>
  <c r="AC24" i="33"/>
  <c r="AE24" i="33" s="1"/>
  <c r="AC23" i="33"/>
  <c r="AC22" i="33"/>
  <c r="AC21" i="33"/>
  <c r="AC20" i="33"/>
  <c r="AE20" i="33" s="1"/>
  <c r="AH20" i="33" s="1"/>
  <c r="T20" i="33" s="1"/>
  <c r="U20" i="33" s="1"/>
  <c r="AC19" i="33"/>
  <c r="AC18" i="33"/>
  <c r="AC17" i="33"/>
  <c r="AC16" i="33"/>
  <c r="AG16" i="33" s="1"/>
  <c r="AC15" i="33"/>
  <c r="AC14" i="33"/>
  <c r="AC13" i="33"/>
  <c r="AL11" i="33"/>
  <c r="AG22" i="33" s="1"/>
  <c r="AG11" i="33"/>
  <c r="AF11" i="33"/>
  <c r="AE11" i="33"/>
  <c r="S11" i="33"/>
  <c r="R11" i="33"/>
  <c r="Q11" i="33"/>
  <c r="P11" i="33"/>
  <c r="O11" i="33"/>
  <c r="M11" i="33"/>
  <c r="L11" i="33"/>
  <c r="K11" i="33"/>
  <c r="H11" i="33"/>
  <c r="G11" i="33"/>
  <c r="AL10" i="33"/>
  <c r="AF84" i="33" s="1"/>
  <c r="AG47" i="33"/>
  <c r="AF48" i="33"/>
  <c r="B67" i="22"/>
  <c r="T61" i="33"/>
  <c r="U61" i="33" s="1"/>
  <c r="T39" i="33"/>
  <c r="U39" i="33" s="1"/>
  <c r="T44" i="33"/>
  <c r="U44" i="33" s="1"/>
  <c r="T22" i="33"/>
  <c r="U22" i="33" s="1"/>
  <c r="AF74" i="33"/>
  <c r="AE92" i="33"/>
  <c r="AE86" i="33"/>
  <c r="AH86" i="33" s="1"/>
  <c r="T86" i="33" s="1"/>
  <c r="U86" i="33" s="1"/>
  <c r="AF61" i="33"/>
  <c r="AE70" i="33"/>
  <c r="AH70" i="33" s="1"/>
  <c r="T70" i="33" s="1"/>
  <c r="U70" i="33" s="1"/>
  <c r="AE33" i="33"/>
  <c r="AH33" i="33" s="1"/>
  <c r="T33" i="33" s="1"/>
  <c r="U33" i="33" s="1"/>
  <c r="AE52" i="33"/>
  <c r="AH52" i="33" s="1"/>
  <c r="T52" i="33" s="1"/>
  <c r="U52" i="33" s="1"/>
  <c r="AF15" i="33"/>
  <c r="T23" i="33"/>
  <c r="U23" i="33" s="1"/>
  <c r="AE26" i="33"/>
  <c r="AF41" i="33"/>
  <c r="AG89" i="33"/>
  <c r="AG88" i="33"/>
  <c r="AF14" i="33"/>
  <c r="AF50" i="33"/>
  <c r="AG90" i="33"/>
  <c r="T58" i="33"/>
  <c r="U58" i="33" s="1"/>
  <c r="AF64" i="33"/>
  <c r="AF76" i="33"/>
  <c r="AG93" i="33"/>
  <c r="AF69" i="33"/>
  <c r="T77" i="33"/>
  <c r="U77" i="33" s="1"/>
  <c r="AF83" i="33"/>
  <c r="T95" i="33"/>
  <c r="U95" i="33" s="1"/>
  <c r="T92" i="33"/>
  <c r="U92" i="33" s="1"/>
  <c r="T93" i="33"/>
  <c r="U93" i="33" s="1"/>
  <c r="T94" i="33"/>
  <c r="U94" i="33" s="1"/>
  <c r="T91" i="33"/>
  <c r="U91" i="33" s="1"/>
  <c r="C2" i="26"/>
  <c r="D69" i="31"/>
  <c r="C121" i="27"/>
  <c r="C63" i="22" s="1"/>
  <c r="D77" i="31"/>
  <c r="C129" i="27"/>
  <c r="C71" i="22" s="1"/>
  <c r="D72" i="31"/>
  <c r="C124" i="27"/>
  <c r="C66" i="22" s="1"/>
  <c r="D68" i="31"/>
  <c r="C120" i="27"/>
  <c r="C62" i="22" s="1"/>
  <c r="D76" i="31"/>
  <c r="C128" i="27"/>
  <c r="C70" i="22" s="1"/>
  <c r="C127" i="27"/>
  <c r="C69" i="22" s="1"/>
  <c r="D75" i="31"/>
  <c r="C123" i="27"/>
  <c r="C65" i="22"/>
  <c r="D71" i="31"/>
  <c r="C119" i="27"/>
  <c r="C61" i="22" s="1"/>
  <c r="D67" i="31"/>
  <c r="D73" i="31"/>
  <c r="C125" i="27"/>
  <c r="C67" i="22" s="1"/>
  <c r="C126" i="27"/>
  <c r="C68" i="22" s="1"/>
  <c r="D74" i="31"/>
  <c r="C122" i="27"/>
  <c r="C64" i="22" s="1"/>
  <c r="D70" i="31"/>
  <c r="D2" i="22"/>
  <c r="B2" i="27"/>
  <c r="E11" i="31"/>
  <c r="N11" i="31" s="1"/>
  <c r="E12" i="31"/>
  <c r="E13" i="31"/>
  <c r="N13" i="31" s="1"/>
  <c r="E14" i="31"/>
  <c r="N14" i="31" s="1"/>
  <c r="E15" i="31"/>
  <c r="N15" i="31" s="1"/>
  <c r="E16" i="31"/>
  <c r="N16" i="31" s="1"/>
  <c r="E17" i="31"/>
  <c r="N17" i="31" s="1"/>
  <c r="E18" i="31"/>
  <c r="N18" i="31" s="1"/>
  <c r="E19" i="31"/>
  <c r="N19" i="31" s="1"/>
  <c r="E20" i="31"/>
  <c r="E21" i="31"/>
  <c r="N21" i="31" s="1"/>
  <c r="E22" i="31"/>
  <c r="N22" i="31" s="1"/>
  <c r="E23" i="31"/>
  <c r="N23" i="31" s="1"/>
  <c r="E24" i="31"/>
  <c r="N24" i="31" s="1"/>
  <c r="E25" i="31"/>
  <c r="N25" i="31" s="1"/>
  <c r="E26" i="31"/>
  <c r="N26" i="31" s="1"/>
  <c r="E27" i="31"/>
  <c r="E28" i="31"/>
  <c r="N28" i="31" s="1"/>
  <c r="E29" i="31"/>
  <c r="E30" i="31"/>
  <c r="N30" i="31" s="1"/>
  <c r="E31" i="31"/>
  <c r="N31" i="31" s="1"/>
  <c r="E32" i="31"/>
  <c r="C2" i="31"/>
  <c r="L11" i="30"/>
  <c r="K11" i="30"/>
  <c r="J11" i="30"/>
  <c r="I11" i="30"/>
  <c r="H11" i="30"/>
  <c r="G11" i="30"/>
  <c r="F11" i="30"/>
  <c r="E11" i="30"/>
  <c r="D11" i="30"/>
  <c r="C60" i="30"/>
  <c r="C61" i="30"/>
  <c r="C62" i="30"/>
  <c r="C63" i="30"/>
  <c r="C64" i="30"/>
  <c r="C65" i="30"/>
  <c r="C59" i="30"/>
  <c r="C58" i="30"/>
  <c r="C57" i="30"/>
  <c r="C49" i="30"/>
  <c r="C50" i="30"/>
  <c r="C51" i="30"/>
  <c r="C52" i="30"/>
  <c r="C53" i="30"/>
  <c r="C54" i="30"/>
  <c r="C48" i="30"/>
  <c r="C47" i="30"/>
  <c r="C46" i="30"/>
  <c r="C38" i="30"/>
  <c r="C39" i="30"/>
  <c r="C40" i="30"/>
  <c r="C41" i="30"/>
  <c r="C42" i="30"/>
  <c r="C43" i="30"/>
  <c r="C37" i="30"/>
  <c r="C36" i="30"/>
  <c r="C35" i="30"/>
  <c r="C29" i="30"/>
  <c r="C30" i="30"/>
  <c r="C31" i="30"/>
  <c r="C32" i="30"/>
  <c r="C28" i="30"/>
  <c r="C27" i="30"/>
  <c r="C26" i="30"/>
  <c r="C25" i="30"/>
  <c r="C24" i="30"/>
  <c r="E9" i="21"/>
  <c r="B17" i="32"/>
  <c r="V58" i="30"/>
  <c r="M58" i="30" s="1"/>
  <c r="N58" i="30" s="1"/>
  <c r="V59" i="30"/>
  <c r="M59" i="30" s="1"/>
  <c r="N59" i="30" s="1"/>
  <c r="V60" i="30"/>
  <c r="V57" i="30"/>
  <c r="X57" i="30" s="1"/>
  <c r="V47" i="30"/>
  <c r="A62" i="27"/>
  <c r="V36" i="30"/>
  <c r="V25" i="30"/>
  <c r="V14" i="30"/>
  <c r="E14" i="26"/>
  <c r="F11" i="33"/>
  <c r="C113" i="21"/>
  <c r="C114" i="21"/>
  <c r="C118" i="27"/>
  <c r="C60" i="22" s="1"/>
  <c r="D66" i="31"/>
  <c r="D65" i="31"/>
  <c r="C117" i="27"/>
  <c r="C59" i="22" s="1"/>
  <c r="B11" i="22"/>
  <c r="B12" i="22"/>
  <c r="B13" i="22"/>
  <c r="B14" i="22"/>
  <c r="B15" i="22"/>
  <c r="B16" i="22"/>
  <c r="B17" i="22"/>
  <c r="B18" i="22"/>
  <c r="B20" i="22"/>
  <c r="B21" i="22"/>
  <c r="B22" i="22"/>
  <c r="B26" i="22"/>
  <c r="B27" i="22"/>
  <c r="B28" i="22"/>
  <c r="B29" i="22"/>
  <c r="B30" i="22"/>
  <c r="B32" i="22"/>
  <c r="B33" i="22"/>
  <c r="B34" i="22"/>
  <c r="B35" i="22"/>
  <c r="B36" i="22"/>
  <c r="B37" i="22"/>
  <c r="B38" i="22"/>
  <c r="B40" i="22"/>
  <c r="B41" i="22"/>
  <c r="B42" i="22"/>
  <c r="B43" i="22"/>
  <c r="B10" i="22"/>
  <c r="B91" i="27"/>
  <c r="B92" i="27"/>
  <c r="B93" i="27"/>
  <c r="B94" i="27"/>
  <c r="B95" i="27"/>
  <c r="B86" i="27"/>
  <c r="B24" i="22"/>
  <c r="B25" i="22"/>
  <c r="B31" i="22"/>
  <c r="B39" i="22"/>
  <c r="B23" i="22"/>
  <c r="B19" i="22"/>
  <c r="L32" i="31"/>
  <c r="N32" i="31"/>
  <c r="L31" i="31"/>
  <c r="L30" i="31"/>
  <c r="L29" i="31"/>
  <c r="N29" i="31"/>
  <c r="L28" i="31"/>
  <c r="L27" i="31"/>
  <c r="N27" i="31"/>
  <c r="L26" i="31"/>
  <c r="L25" i="31"/>
  <c r="L24" i="31"/>
  <c r="L23" i="31"/>
  <c r="L22" i="31"/>
  <c r="L21" i="31"/>
  <c r="L20" i="31"/>
  <c r="N20" i="31"/>
  <c r="K19" i="31"/>
  <c r="L19" i="31" s="1"/>
  <c r="K18" i="31"/>
  <c r="L18" i="31" s="1"/>
  <c r="K17" i="31"/>
  <c r="L17" i="31" s="1"/>
  <c r="K16" i="31"/>
  <c r="K15" i="31"/>
  <c r="L15" i="31" s="1"/>
  <c r="K14" i="31"/>
  <c r="L14" i="31" s="1"/>
  <c r="K13" i="31"/>
  <c r="L13" i="31" s="1"/>
  <c r="K12" i="31"/>
  <c r="L12" i="31" s="1"/>
  <c r="N12" i="31"/>
  <c r="K11" i="31"/>
  <c r="L11" i="31" s="1"/>
  <c r="K10" i="31"/>
  <c r="L10" i="31" s="1"/>
  <c r="N10" i="31"/>
  <c r="K9" i="31"/>
  <c r="L9" i="31" s="1"/>
  <c r="K8" i="31"/>
  <c r="I8" i="31"/>
  <c r="E8" i="31"/>
  <c r="N8" i="31" s="1"/>
  <c r="V65" i="30"/>
  <c r="Z65" i="30" s="1"/>
  <c r="V64" i="30"/>
  <c r="V63" i="30"/>
  <c r="V62" i="30"/>
  <c r="M62" i="30" s="1"/>
  <c r="N62" i="30" s="1"/>
  <c r="V61" i="30"/>
  <c r="M61" i="30" s="1"/>
  <c r="N61" i="30" s="1"/>
  <c r="V54" i="30"/>
  <c r="V53" i="30"/>
  <c r="V52" i="30"/>
  <c r="V51" i="30"/>
  <c r="M51" i="30" s="1"/>
  <c r="N51" i="30" s="1"/>
  <c r="V50" i="30"/>
  <c r="V49" i="30"/>
  <c r="V48" i="30"/>
  <c r="M48" i="30" s="1"/>
  <c r="N48" i="30" s="1"/>
  <c r="V46" i="30"/>
  <c r="V43" i="30"/>
  <c r="V42" i="30"/>
  <c r="V41" i="30"/>
  <c r="M41" i="30" s="1"/>
  <c r="N41" i="30" s="1"/>
  <c r="V40" i="30"/>
  <c r="X40" i="30" s="1"/>
  <c r="V39" i="30"/>
  <c r="V38" i="30"/>
  <c r="M38" i="30" s="1"/>
  <c r="V37" i="30"/>
  <c r="V35" i="30"/>
  <c r="V32" i="30"/>
  <c r="V31" i="30"/>
  <c r="V30" i="30"/>
  <c r="V29" i="30"/>
  <c r="M29" i="30" s="1"/>
  <c r="N29" i="30" s="1"/>
  <c r="V28" i="30"/>
  <c r="V27" i="30"/>
  <c r="V26" i="30"/>
  <c r="M26" i="30" s="1"/>
  <c r="N26" i="30" s="1"/>
  <c r="V24" i="30"/>
  <c r="V21" i="30"/>
  <c r="V20" i="30"/>
  <c r="V19" i="30"/>
  <c r="M19" i="30" s="1"/>
  <c r="N19" i="30" s="1"/>
  <c r="V18" i="30"/>
  <c r="M18" i="30" s="1"/>
  <c r="N18" i="30" s="1"/>
  <c r="V17" i="30"/>
  <c r="V16" i="30"/>
  <c r="M16" i="30" s="1"/>
  <c r="N16" i="30" s="1"/>
  <c r="V15" i="30"/>
  <c r="M15" i="30" s="1"/>
  <c r="N15" i="30" s="1"/>
  <c r="V13" i="30"/>
  <c r="AE11" i="30"/>
  <c r="Z11" i="30"/>
  <c r="Y11" i="30"/>
  <c r="X11" i="30"/>
  <c r="AE10" i="30"/>
  <c r="D17" i="28"/>
  <c r="C62" i="27"/>
  <c r="B70" i="27" s="1"/>
  <c r="Z14" i="30"/>
  <c r="Y31" i="30"/>
  <c r="L16" i="31"/>
  <c r="F62" i="27"/>
  <c r="B97" i="27"/>
  <c r="Y43" i="30"/>
  <c r="M27" i="30"/>
  <c r="N27" i="30" s="1"/>
  <c r="N38" i="30"/>
  <c r="X26" i="30"/>
  <c r="M49" i="30"/>
  <c r="N49" i="30" s="1"/>
  <c r="M37" i="30"/>
  <c r="N37" i="30" s="1"/>
  <c r="M36" i="30"/>
  <c r="N36" i="30" s="1"/>
  <c r="M14" i="30"/>
  <c r="N14" i="30" s="1"/>
  <c r="M63" i="30"/>
  <c r="N63" i="30"/>
  <c r="M53" i="30"/>
  <c r="N53" i="30" s="1"/>
  <c r="M42" i="30"/>
  <c r="N42" i="30" s="1"/>
  <c r="M40" i="30"/>
  <c r="N40" i="30" s="1"/>
  <c r="M31" i="30"/>
  <c r="N31" i="30" s="1"/>
  <c r="M30" i="30"/>
  <c r="N30" i="30"/>
  <c r="M20" i="30"/>
  <c r="N20" i="30" s="1"/>
  <c r="M60" i="30"/>
  <c r="N60" i="30" s="1"/>
  <c r="E115" i="26"/>
  <c r="E114" i="26"/>
  <c r="E113" i="26"/>
  <c r="E112" i="26"/>
  <c r="E111" i="26"/>
  <c r="E110" i="26"/>
  <c r="E109" i="26"/>
  <c r="E108" i="26"/>
  <c r="E107" i="26"/>
  <c r="E106" i="26"/>
  <c r="E15" i="26"/>
  <c r="E16" i="26"/>
  <c r="E17" i="26"/>
  <c r="E18" i="26"/>
  <c r="E19" i="26"/>
  <c r="E20" i="26"/>
  <c r="E21" i="26"/>
  <c r="E22" i="26"/>
  <c r="E23" i="26"/>
  <c r="E41" i="26"/>
  <c r="E42" i="26"/>
  <c r="E43" i="26"/>
  <c r="E44" i="26"/>
  <c r="E45" i="26"/>
  <c r="E46" i="26"/>
  <c r="E47" i="26"/>
  <c r="E48" i="26"/>
  <c r="E49" i="26"/>
  <c r="E50" i="26"/>
  <c r="E51" i="26"/>
  <c r="E52" i="26"/>
  <c r="E53" i="26"/>
  <c r="E54" i="26"/>
  <c r="E55" i="26"/>
  <c r="E61" i="26"/>
  <c r="E62" i="26"/>
  <c r="E63" i="26"/>
  <c r="E64" i="26"/>
  <c r="E65" i="26"/>
  <c r="E66" i="26"/>
  <c r="E67" i="26"/>
  <c r="E68" i="26"/>
  <c r="E69" i="26"/>
  <c r="E70" i="26"/>
  <c r="E71" i="26"/>
  <c r="E72" i="26"/>
  <c r="E78" i="26"/>
  <c r="E79" i="26"/>
  <c r="E80" i="26"/>
  <c r="E81" i="26"/>
  <c r="E82" i="26"/>
  <c r="E83" i="26"/>
  <c r="E84" i="26"/>
  <c r="E85" i="26"/>
  <c r="E86" i="26"/>
  <c r="E87" i="26"/>
  <c r="E88" i="26"/>
  <c r="E89" i="26"/>
  <c r="E90" i="26"/>
  <c r="E91" i="26"/>
  <c r="E92" i="26"/>
  <c r="E93" i="26"/>
  <c r="E94" i="26"/>
  <c r="E95" i="26"/>
  <c r="E96" i="26"/>
  <c r="E97" i="26"/>
  <c r="E98" i="26"/>
  <c r="E99" i="26"/>
  <c r="E100" i="26"/>
  <c r="E101" i="26"/>
  <c r="E77" i="26"/>
  <c r="N135" i="26"/>
  <c r="M135" i="26"/>
  <c r="S134" i="26"/>
  <c r="R134" i="26"/>
  <c r="Q134" i="26"/>
  <c r="J134" i="26"/>
  <c r="R135" i="26" s="1"/>
  <c r="N132" i="26"/>
  <c r="M132" i="26"/>
  <c r="S131" i="26"/>
  <c r="R131" i="26"/>
  <c r="Q131" i="26"/>
  <c r="N128" i="26"/>
  <c r="M128" i="26"/>
  <c r="S127" i="26"/>
  <c r="R127" i="26"/>
  <c r="Q127" i="26"/>
  <c r="N103" i="26"/>
  <c r="M103" i="26"/>
  <c r="S102" i="26"/>
  <c r="R102" i="26"/>
  <c r="Q102" i="26"/>
  <c r="N74" i="26"/>
  <c r="M74" i="26"/>
  <c r="S73" i="26"/>
  <c r="R73" i="26"/>
  <c r="Q73" i="26"/>
  <c r="E60" i="26"/>
  <c r="N57" i="26"/>
  <c r="M57" i="26"/>
  <c r="S56" i="26"/>
  <c r="R56" i="26"/>
  <c r="Q56" i="26"/>
  <c r="N36" i="26"/>
  <c r="M36" i="26"/>
  <c r="S35" i="26"/>
  <c r="R35" i="26"/>
  <c r="Q35" i="26"/>
  <c r="E35" i="26"/>
  <c r="J35" i="26" s="1"/>
  <c r="A10" i="22"/>
  <c r="A11" i="22"/>
  <c r="A12" i="22"/>
  <c r="F101" i="12"/>
  <c r="F98" i="12"/>
  <c r="F96" i="12"/>
  <c r="K96" i="12"/>
  <c r="F94" i="12"/>
  <c r="F92" i="12"/>
  <c r="K92" i="12"/>
  <c r="F90" i="12"/>
  <c r="F88" i="12"/>
  <c r="K88" i="12"/>
  <c r="F86" i="12"/>
  <c r="F84" i="12"/>
  <c r="K84" i="12"/>
  <c r="F82" i="12"/>
  <c r="F80" i="12"/>
  <c r="K80" i="12"/>
  <c r="F78" i="12"/>
  <c r="F76" i="12"/>
  <c r="K76" i="12"/>
  <c r="F74" i="12"/>
  <c r="F72" i="12"/>
  <c r="K72" i="12"/>
  <c r="F71" i="12"/>
  <c r="F70" i="12"/>
  <c r="K70" i="12"/>
  <c r="F68" i="12"/>
  <c r="K68" i="12"/>
  <c r="F66" i="12"/>
  <c r="K66" i="12"/>
  <c r="F64" i="12"/>
  <c r="K64" i="12"/>
  <c r="F62" i="12"/>
  <c r="K62" i="12"/>
  <c r="F60" i="12"/>
  <c r="K60" i="12"/>
  <c r="F58" i="12"/>
  <c r="K58" i="12"/>
  <c r="F56" i="12"/>
  <c r="K56" i="12"/>
  <c r="F52" i="12"/>
  <c r="K52" i="12"/>
  <c r="F50" i="12"/>
  <c r="F49" i="12"/>
  <c r="K49" i="12"/>
  <c r="F48" i="12"/>
  <c r="K48" i="12"/>
  <c r="F46" i="12"/>
  <c r="F44" i="12"/>
  <c r="K44" i="12"/>
  <c r="F42" i="12"/>
  <c r="K42" i="12"/>
  <c r="D40" i="22"/>
  <c r="F40" i="12"/>
  <c r="K40" i="12"/>
  <c r="F38" i="12"/>
  <c r="K38" i="12"/>
  <c r="F36" i="12"/>
  <c r="K36" i="12"/>
  <c r="F35" i="12"/>
  <c r="F34" i="12"/>
  <c r="D33" i="22"/>
  <c r="F33" i="12"/>
  <c r="K33" i="12"/>
  <c r="F32" i="12"/>
  <c r="K32" i="12"/>
  <c r="F31" i="12"/>
  <c r="A13" i="22"/>
  <c r="D31" i="22"/>
  <c r="D38" i="22"/>
  <c r="D32" i="22"/>
  <c r="D35" i="22"/>
  <c r="D36" i="22"/>
  <c r="D34" i="22"/>
  <c r="F54" i="12"/>
  <c r="F57" i="12"/>
  <c r="K57" i="12"/>
  <c r="F39" i="12"/>
  <c r="F97" i="12"/>
  <c r="K97" i="12"/>
  <c r="F83" i="12"/>
  <c r="F95" i="12"/>
  <c r="K95" i="12"/>
  <c r="F81" i="12"/>
  <c r="K81" i="12"/>
  <c r="F99" i="12"/>
  <c r="K99" i="12"/>
  <c r="F43" i="12"/>
  <c r="F51" i="12"/>
  <c r="K51" i="12"/>
  <c r="F73" i="12"/>
  <c r="K73" i="12"/>
  <c r="F63" i="12"/>
  <c r="K63" i="12"/>
  <c r="F75" i="12"/>
  <c r="F87" i="12"/>
  <c r="K87" i="12"/>
  <c r="F65" i="12"/>
  <c r="K65" i="12"/>
  <c r="F89" i="12"/>
  <c r="K89" i="12"/>
  <c r="F47" i="12"/>
  <c r="F55" i="12"/>
  <c r="K55" i="12"/>
  <c r="F67" i="12"/>
  <c r="F91" i="12"/>
  <c r="K91" i="12"/>
  <c r="F59" i="12"/>
  <c r="F79" i="12"/>
  <c r="K79" i="12"/>
  <c r="F41" i="12"/>
  <c r="K41" i="12"/>
  <c r="F53" i="12"/>
  <c r="K53" i="12"/>
  <c r="F93" i="12"/>
  <c r="K93" i="12"/>
  <c r="F37" i="12"/>
  <c r="K37" i="12"/>
  <c r="F61" i="12"/>
  <c r="K61" i="12"/>
  <c r="F69" i="12"/>
  <c r="K69" i="12"/>
  <c r="F77" i="12"/>
  <c r="K77" i="12"/>
  <c r="F45" i="12"/>
  <c r="K45" i="12"/>
  <c r="F85" i="12"/>
  <c r="K85" i="12"/>
  <c r="A14" i="22"/>
  <c r="C10" i="22"/>
  <c r="D42" i="22"/>
  <c r="D37" i="22"/>
  <c r="D43" i="22"/>
  <c r="D39" i="22"/>
  <c r="D41" i="22"/>
  <c r="A15" i="22"/>
  <c r="A16" i="22"/>
  <c r="F19" i="12"/>
  <c r="F20" i="12"/>
  <c r="F21" i="12"/>
  <c r="F23" i="12"/>
  <c r="F24" i="12"/>
  <c r="F25" i="12"/>
  <c r="F26" i="12"/>
  <c r="F27" i="12"/>
  <c r="F28" i="12"/>
  <c r="F29" i="12"/>
  <c r="A17" i="22"/>
  <c r="D11" i="22"/>
  <c r="F30" i="12"/>
  <c r="F22" i="12"/>
  <c r="A18" i="22"/>
  <c r="D14" i="22"/>
  <c r="K16" i="12"/>
  <c r="D12" i="22"/>
  <c r="D13" i="22"/>
  <c r="D25" i="22"/>
  <c r="D21" i="22"/>
  <c r="D17" i="22"/>
  <c r="D24" i="22"/>
  <c r="D20" i="22"/>
  <c r="D16" i="22"/>
  <c r="D28" i="22"/>
  <c r="D23" i="22"/>
  <c r="D15" i="22"/>
  <c r="D27" i="22"/>
  <c r="D22" i="22"/>
  <c r="D18" i="22"/>
  <c r="D19" i="22"/>
  <c r="A19" i="22"/>
  <c r="K25" i="12"/>
  <c r="K17" i="12"/>
  <c r="K24" i="12"/>
  <c r="K22" i="12"/>
  <c r="K21" i="12"/>
  <c r="K20" i="12"/>
  <c r="K14" i="12"/>
  <c r="K28" i="12"/>
  <c r="K12" i="12"/>
  <c r="A20" i="22"/>
  <c r="F63" i="9"/>
  <c r="F62" i="9"/>
  <c r="F61" i="9"/>
  <c r="E61" i="9"/>
  <c r="E62" i="9"/>
  <c r="E63" i="9"/>
  <c r="D61" i="9"/>
  <c r="D62" i="9"/>
  <c r="D63" i="9"/>
  <c r="C61" i="9"/>
  <c r="C62" i="9"/>
  <c r="C63" i="9"/>
  <c r="D16" i="9"/>
  <c r="D19" i="9"/>
  <c r="D18" i="9"/>
  <c r="D21" i="9"/>
  <c r="D20" i="9"/>
  <c r="D17" i="9"/>
  <c r="A21" i="22"/>
  <c r="D29" i="22"/>
  <c r="D30" i="22"/>
  <c r="D26" i="22"/>
  <c r="A22" i="22"/>
  <c r="K30" i="12"/>
  <c r="K29" i="12"/>
  <c r="A23" i="22"/>
  <c r="A24" i="22"/>
  <c r="A25" i="22"/>
  <c r="C11" i="22"/>
  <c r="C17" i="22"/>
  <c r="C16" i="22"/>
  <c r="C14" i="22"/>
  <c r="C13" i="22"/>
  <c r="C15" i="22"/>
  <c r="C12" i="22"/>
  <c r="A26" i="22"/>
  <c r="A27" i="22"/>
  <c r="A28" i="22"/>
  <c r="C18" i="22"/>
  <c r="C19" i="22"/>
  <c r="A29" i="22"/>
  <c r="A30" i="22"/>
  <c r="C20" i="22"/>
  <c r="C21" i="22"/>
  <c r="A31" i="22"/>
  <c r="C26" i="22"/>
  <c r="C22" i="22"/>
  <c r="C23" i="22"/>
  <c r="C30" i="22"/>
  <c r="C29" i="22"/>
  <c r="C25" i="22"/>
  <c r="C31" i="22"/>
  <c r="C24" i="22"/>
  <c r="C27" i="22"/>
  <c r="C28" i="22"/>
  <c r="A32" i="22"/>
  <c r="C32" i="22"/>
  <c r="A33" i="22"/>
  <c r="C33" i="22"/>
  <c r="A34" i="22"/>
  <c r="C34" i="22"/>
  <c r="A35" i="22"/>
  <c r="C35" i="22"/>
  <c r="A36" i="22"/>
  <c r="C36" i="22"/>
  <c r="A37" i="22"/>
  <c r="C37" i="22"/>
  <c r="A38" i="22"/>
  <c r="C38" i="22"/>
  <c r="A39" i="22"/>
  <c r="C39" i="22"/>
  <c r="A40" i="22"/>
  <c r="C40" i="22"/>
  <c r="A41" i="22"/>
  <c r="C41" i="22"/>
  <c r="A42" i="22"/>
  <c r="C42" i="22"/>
  <c r="A43" i="22"/>
  <c r="C43" i="22"/>
  <c r="G5" i="13"/>
  <c r="D43" i="27" s="1"/>
  <c r="D44" i="27" s="1"/>
  <c r="D10" i="22"/>
  <c r="B113" i="21"/>
  <c r="C13" i="33"/>
  <c r="C30" i="33" s="1"/>
  <c r="C47" i="33" s="1"/>
  <c r="C64" i="33" s="1"/>
  <c r="C81" i="33" s="1"/>
  <c r="B65" i="31"/>
  <c r="B117" i="27" s="1"/>
  <c r="B59" i="22" s="1"/>
  <c r="E73" i="26" l="1"/>
  <c r="J73" i="26" s="1"/>
  <c r="AF65" i="33"/>
  <c r="AE91" i="33"/>
  <c r="T76" i="33"/>
  <c r="U76" i="33" s="1"/>
  <c r="AE59" i="33"/>
  <c r="AG85" i="33"/>
  <c r="AE43" i="33"/>
  <c r="AG56" i="33"/>
  <c r="AF49" i="33"/>
  <c r="AE78" i="33"/>
  <c r="T41" i="33"/>
  <c r="U41" i="33" s="1"/>
  <c r="AF23" i="33"/>
  <c r="T24" i="33"/>
  <c r="U24" i="33" s="1"/>
  <c r="AE40" i="33"/>
  <c r="AF67" i="33"/>
  <c r="AF89" i="33"/>
  <c r="AG39" i="33"/>
  <c r="AC98" i="33"/>
  <c r="AF98" i="33" s="1"/>
  <c r="AG17" i="33"/>
  <c r="AE21" i="33"/>
  <c r="AH21" i="33" s="1"/>
  <c r="T21" i="33" s="1"/>
  <c r="U21" i="33" s="1"/>
  <c r="AG36" i="33"/>
  <c r="AF95" i="33"/>
  <c r="AF78" i="33"/>
  <c r="AF73" i="33"/>
  <c r="T59" i="33"/>
  <c r="U59" i="33" s="1"/>
  <c r="AF86" i="33"/>
  <c r="AG67" i="33"/>
  <c r="AF26" i="33"/>
  <c r="AG60" i="33"/>
  <c r="AG58" i="33"/>
  <c r="AF33" i="33"/>
  <c r="AG75" i="33"/>
  <c r="AE23" i="33"/>
  <c r="AF39" i="33"/>
  <c r="AF75" i="33"/>
  <c r="AE56" i="33"/>
  <c r="AE61" i="33"/>
  <c r="AF88" i="33"/>
  <c r="AG40" i="33"/>
  <c r="AG81" i="33"/>
  <c r="AF32" i="33"/>
  <c r="AE53" i="33"/>
  <c r="AH53" i="33" s="1"/>
  <c r="T53" i="33" s="1"/>
  <c r="U53" i="33" s="1"/>
  <c r="B80" i="27"/>
  <c r="Y47" i="30"/>
  <c r="Z57" i="30"/>
  <c r="X32" i="30"/>
  <c r="X39" i="30"/>
  <c r="Y54" i="30"/>
  <c r="AF55" i="33"/>
  <c r="AF22" i="33"/>
  <c r="AG78" i="33"/>
  <c r="AE54" i="33"/>
  <c r="AH54" i="33" s="1"/>
  <c r="T54" i="33" s="1"/>
  <c r="U54" i="33" s="1"/>
  <c r="AE30" i="33"/>
  <c r="AH30" i="33" s="1"/>
  <c r="T30" i="33" s="1"/>
  <c r="U30" i="33" s="1"/>
  <c r="AF19" i="33"/>
  <c r="AG54" i="33"/>
  <c r="AE15" i="33"/>
  <c r="AH15" i="33" s="1"/>
  <c r="T15" i="33" s="1"/>
  <c r="U15" i="33" s="1"/>
  <c r="AE66" i="33"/>
  <c r="AH66" i="33" s="1"/>
  <c r="T66" i="33" s="1"/>
  <c r="U66" i="33" s="1"/>
  <c r="AF66" i="33"/>
  <c r="AE89" i="33"/>
  <c r="AH89" i="33" s="1"/>
  <c r="T89" i="33" s="1"/>
  <c r="U89" i="33" s="1"/>
  <c r="AG43" i="33"/>
  <c r="AG38" i="33"/>
  <c r="I5" i="13"/>
  <c r="Q135" i="26"/>
  <c r="S135" i="26"/>
  <c r="U134" i="26" s="1"/>
  <c r="E56" i="26"/>
  <c r="E127" i="26"/>
  <c r="J137" i="26" s="1"/>
  <c r="E130" i="26" s="1"/>
  <c r="Y30" i="30"/>
  <c r="X31" i="30"/>
  <c r="Z58" i="30"/>
  <c r="AH78" i="33"/>
  <c r="E102" i="26"/>
  <c r="X65" i="30"/>
  <c r="AF21" i="33"/>
  <c r="E11" i="33"/>
  <c r="Y62" i="30"/>
  <c r="L8" i="31"/>
  <c r="AG14" i="33"/>
  <c r="AF16" i="33"/>
  <c r="D40" i="31"/>
  <c r="D41" i="31" s="1"/>
  <c r="C43" i="27"/>
  <c r="C44" i="27" s="1"/>
  <c r="A47" i="27" s="1"/>
  <c r="B47" i="27" s="1"/>
  <c r="J56" i="26"/>
  <c r="Q74" i="26"/>
  <c r="U73" i="26" s="1"/>
  <c r="F73" i="26" s="1"/>
  <c r="S74" i="26"/>
  <c r="R74" i="26"/>
  <c r="R36" i="26"/>
  <c r="Q36" i="26"/>
  <c r="U35" i="26" s="1"/>
  <c r="F35" i="26" s="1"/>
  <c r="S36" i="26"/>
  <c r="J102" i="26"/>
  <c r="X59" i="30"/>
  <c r="Y27" i="30"/>
  <c r="X36" i="30"/>
  <c r="Y36" i="30"/>
  <c r="X38" i="30"/>
  <c r="X16" i="30"/>
  <c r="X48" i="30"/>
  <c r="X20" i="30"/>
  <c r="Y19" i="30"/>
  <c r="Y42" i="30"/>
  <c r="Y41" i="30"/>
  <c r="Y63" i="30"/>
  <c r="Y58" i="30"/>
  <c r="X60" i="30"/>
  <c r="X14" i="30"/>
  <c r="Y14" i="30"/>
  <c r="Y57" i="30"/>
  <c r="AA57" i="30" s="1"/>
  <c r="M57" i="30" s="1"/>
  <c r="N57" i="30" s="1"/>
  <c r="Y37" i="30"/>
  <c r="Y48" i="30"/>
  <c r="Y26" i="30"/>
  <c r="X19" i="30"/>
  <c r="X30" i="30"/>
  <c r="Y15" i="30"/>
  <c r="X52" i="30"/>
  <c r="X15" i="30"/>
  <c r="Z60" i="30"/>
  <c r="Z27" i="30"/>
  <c r="Z53" i="30"/>
  <c r="Z30" i="30"/>
  <c r="Z42" i="30"/>
  <c r="Z52" i="30"/>
  <c r="Z15" i="30"/>
  <c r="Z61" i="30"/>
  <c r="Z62" i="30"/>
  <c r="Z31" i="30"/>
  <c r="AA31" i="30" s="1"/>
  <c r="Z41" i="30"/>
  <c r="Z48" i="30"/>
  <c r="Y17" i="30"/>
  <c r="M17" i="30"/>
  <c r="N17" i="30" s="1"/>
  <c r="X21" i="30"/>
  <c r="Y21" i="30"/>
  <c r="X28" i="30"/>
  <c r="Y32" i="30"/>
  <c r="Y39" i="30"/>
  <c r="Z39" i="30"/>
  <c r="Z43" i="30"/>
  <c r="X50" i="30"/>
  <c r="Z54" i="30"/>
  <c r="X64" i="30"/>
  <c r="Y64" i="30"/>
  <c r="Z64" i="30"/>
  <c r="M64" i="30"/>
  <c r="N64" i="30" s="1"/>
  <c r="Z25" i="30"/>
  <c r="M50" i="30"/>
  <c r="N50" i="30" s="1"/>
  <c r="M39" i="30"/>
  <c r="N39" i="30" s="1"/>
  <c r="Y16" i="30"/>
  <c r="Y28" i="30"/>
  <c r="Y29" i="30"/>
  <c r="X53" i="30"/>
  <c r="X29" i="30"/>
  <c r="X54" i="30"/>
  <c r="Z21" i="30"/>
  <c r="Z49" i="30"/>
  <c r="Z24" i="30"/>
  <c r="Z50" i="30"/>
  <c r="Y24" i="30"/>
  <c r="X27" i="30"/>
  <c r="X61" i="30"/>
  <c r="AA61" i="30" s="1"/>
  <c r="Y20" i="30"/>
  <c r="Z26" i="30"/>
  <c r="Z28" i="30"/>
  <c r="Z17" i="30"/>
  <c r="X47" i="30"/>
  <c r="Y60" i="30"/>
  <c r="Z59" i="30"/>
  <c r="X13" i="30"/>
  <c r="Y18" i="30"/>
  <c r="X24" i="30"/>
  <c r="Y35" i="30"/>
  <c r="Y40" i="30"/>
  <c r="Y46" i="30"/>
  <c r="Z51" i="30"/>
  <c r="Y65" i="30"/>
  <c r="M13" i="30"/>
  <c r="N13" i="30" s="1"/>
  <c r="M28" i="30"/>
  <c r="N28" i="30" s="1"/>
  <c r="X62" i="30"/>
  <c r="AA62" i="30" s="1"/>
  <c r="X63" i="30"/>
  <c r="X17" i="30"/>
  <c r="AA17" i="30" s="1"/>
  <c r="X41" i="30"/>
  <c r="X18" i="30"/>
  <c r="AA18" i="30" s="1"/>
  <c r="X42" i="30"/>
  <c r="AA42" i="30" s="1"/>
  <c r="Y38" i="30"/>
  <c r="X43" i="30"/>
  <c r="AA43" i="30" s="1"/>
  <c r="M43" i="30" s="1"/>
  <c r="N43" i="30" s="1"/>
  <c r="Z13" i="30"/>
  <c r="X46" i="30"/>
  <c r="Y13" i="30"/>
  <c r="Y51" i="30"/>
  <c r="Z19" i="30"/>
  <c r="Z18" i="30"/>
  <c r="Y25" i="30"/>
  <c r="X58" i="30"/>
  <c r="M21" i="30"/>
  <c r="N21" i="30" s="1"/>
  <c r="M25" i="30"/>
  <c r="N25" i="30" s="1"/>
  <c r="Y52" i="30"/>
  <c r="Y53" i="30"/>
  <c r="Y50" i="30"/>
  <c r="X37" i="30"/>
  <c r="Z32" i="30"/>
  <c r="X35" i="30"/>
  <c r="Z37" i="30"/>
  <c r="V68" i="30"/>
  <c r="Z38" i="30"/>
  <c r="Y61" i="30"/>
  <c r="Z40" i="30"/>
  <c r="Z29" i="30"/>
  <c r="X25" i="30"/>
  <c r="AA25" i="30" s="1"/>
  <c r="Z36" i="30"/>
  <c r="Y59" i="30"/>
  <c r="Z16" i="30"/>
  <c r="Z20" i="30"/>
  <c r="Y49" i="30"/>
  <c r="Z63" i="30"/>
  <c r="M47" i="30"/>
  <c r="N47" i="30" s="1"/>
  <c r="Z47" i="30"/>
  <c r="X51" i="30"/>
  <c r="Z35" i="30"/>
  <c r="X49" i="30"/>
  <c r="Z46" i="30"/>
  <c r="AE98" i="33"/>
  <c r="AH98" i="33" s="1"/>
  <c r="T98" i="33" s="1"/>
  <c r="AG98" i="33"/>
  <c r="AF77" i="33"/>
  <c r="AF59" i="33"/>
  <c r="AH59" i="33" s="1"/>
  <c r="AE95" i="33"/>
  <c r="AF90" i="33"/>
  <c r="AF82" i="33"/>
  <c r="AF68" i="33"/>
  <c r="AF58" i="33"/>
  <c r="AF54" i="33"/>
  <c r="AG77" i="33"/>
  <c r="AF53" i="33"/>
  <c r="AF42" i="33"/>
  <c r="AE31" i="33"/>
  <c r="AH31" i="33" s="1"/>
  <c r="T31" i="33" s="1"/>
  <c r="U31" i="33" s="1"/>
  <c r="AG70" i="33"/>
  <c r="AG92" i="33"/>
  <c r="AE16" i="33"/>
  <c r="AH16" i="33" s="1"/>
  <c r="T16" i="33" s="1"/>
  <c r="U16" i="33" s="1"/>
  <c r="AG76" i="33"/>
  <c r="AH76" i="33" s="1"/>
  <c r="AG53" i="33"/>
  <c r="AF47" i="33"/>
  <c r="AE38" i="33"/>
  <c r="AH38" i="33" s="1"/>
  <c r="T38" i="33" s="1"/>
  <c r="U38" i="33" s="1"/>
  <c r="AF27" i="33"/>
  <c r="AE14" i="33"/>
  <c r="AH14" i="33" s="1"/>
  <c r="T14" i="33" s="1"/>
  <c r="U14" i="33" s="1"/>
  <c r="AG69" i="33"/>
  <c r="AE47" i="33"/>
  <c r="AH47" i="33" s="1"/>
  <c r="T47" i="33" s="1"/>
  <c r="U47" i="33" s="1"/>
  <c r="AE27" i="33"/>
  <c r="AE19" i="33"/>
  <c r="AH19" i="33" s="1"/>
  <c r="T19" i="33" s="1"/>
  <c r="U19" i="33" s="1"/>
  <c r="AE50" i="33"/>
  <c r="AH50" i="33" s="1"/>
  <c r="T50" i="33" s="1"/>
  <c r="U50" i="33" s="1"/>
  <c r="AE36" i="33"/>
  <c r="AH36" i="33" s="1"/>
  <c r="T36" i="33" s="1"/>
  <c r="U36" i="33" s="1"/>
  <c r="AF57" i="33"/>
  <c r="AE68" i="33"/>
  <c r="AH68" i="33" s="1"/>
  <c r="T68" i="33" s="1"/>
  <c r="U68" i="33" s="1"/>
  <c r="AF81" i="33"/>
  <c r="AF93" i="33"/>
  <c r="AE74" i="33"/>
  <c r="AF56" i="33"/>
  <c r="AF70" i="33"/>
  <c r="AE81" i="33"/>
  <c r="AH81" i="33" s="1"/>
  <c r="T81" i="33" s="1"/>
  <c r="U81" i="33" s="1"/>
  <c r="AF92" i="33"/>
  <c r="AH92" i="33" s="1"/>
  <c r="AG42" i="33"/>
  <c r="AG32" i="33"/>
  <c r="AG73" i="33"/>
  <c r="AG33" i="33"/>
  <c r="AE49" i="33"/>
  <c r="AH49" i="33" s="1"/>
  <c r="T49" i="33" s="1"/>
  <c r="U49" i="33" s="1"/>
  <c r="AG31" i="33"/>
  <c r="AG18" i="33"/>
  <c r="AG34" i="33"/>
  <c r="AF91" i="33"/>
  <c r="AF94" i="33"/>
  <c r="AE87" i="33"/>
  <c r="AH87" i="33" s="1"/>
  <c r="T87" i="33" s="1"/>
  <c r="U87" i="33" s="1"/>
  <c r="AE77" i="33"/>
  <c r="AE73" i="33"/>
  <c r="AE65" i="33"/>
  <c r="AH65" i="33" s="1"/>
  <c r="T65" i="33" s="1"/>
  <c r="U65" i="33" s="1"/>
  <c r="AG95" i="33"/>
  <c r="AG72" i="33"/>
  <c r="AG52" i="33"/>
  <c r="AE39" i="33"/>
  <c r="AH39" i="33" s="1"/>
  <c r="AF34" i="33"/>
  <c r="AF30" i="33"/>
  <c r="AF18" i="33"/>
  <c r="AE13" i="33"/>
  <c r="AH13" i="33" s="1"/>
  <c r="T13" i="33" s="1"/>
  <c r="U13" i="33" s="1"/>
  <c r="AG74" i="33"/>
  <c r="AE51" i="33"/>
  <c r="AH51" i="33" s="1"/>
  <c r="T51" i="33" s="1"/>
  <c r="U51" i="33" s="1"/>
  <c r="AE32" i="33"/>
  <c r="AH32" i="33" s="1"/>
  <c r="T32" i="33" s="1"/>
  <c r="U32" i="33" s="1"/>
  <c r="AG94" i="33"/>
  <c r="AG71" i="33"/>
  <c r="AE42" i="33"/>
  <c r="AF37" i="33"/>
  <c r="AE22" i="33"/>
  <c r="AH22" i="33" s="1"/>
  <c r="AE93" i="33"/>
  <c r="AH93" i="33" s="1"/>
  <c r="AG57" i="33"/>
  <c r="AF44" i="33"/>
  <c r="AE37" i="33"/>
  <c r="AH37" i="33" s="1"/>
  <c r="T37" i="33" s="1"/>
  <c r="U37" i="33" s="1"/>
  <c r="AE44" i="33"/>
  <c r="AF25" i="33"/>
  <c r="AE58" i="33"/>
  <c r="AH58" i="33" s="1"/>
  <c r="AF71" i="33"/>
  <c r="AF85" i="33"/>
  <c r="AE94" i="33"/>
  <c r="AH94" i="33" s="1"/>
  <c r="AE84" i="33"/>
  <c r="AH84" i="33" s="1"/>
  <c r="T84" i="33" s="1"/>
  <c r="U84" i="33" s="1"/>
  <c r="AF60" i="33"/>
  <c r="AE71" i="33"/>
  <c r="AH71" i="33" s="1"/>
  <c r="T71" i="33" s="1"/>
  <c r="U71" i="33" s="1"/>
  <c r="AG30" i="33"/>
  <c r="AG51" i="33"/>
  <c r="AG20" i="33"/>
  <c r="AG61" i="33"/>
  <c r="AH61" i="33" s="1"/>
  <c r="AG23" i="33"/>
  <c r="AH23" i="33" s="1"/>
  <c r="AG55" i="33"/>
  <c r="AG15" i="33"/>
  <c r="AG27" i="33"/>
  <c r="AG19" i="33"/>
  <c r="AE85" i="33"/>
  <c r="AH85" i="33" s="1"/>
  <c r="T85" i="33" s="1"/>
  <c r="U85" i="33" s="1"/>
  <c r="AE75" i="33"/>
  <c r="AE67" i="33"/>
  <c r="AH67" i="33" s="1"/>
  <c r="T67" i="33" s="1"/>
  <c r="U67" i="33" s="1"/>
  <c r="AE57" i="33"/>
  <c r="AH57" i="33" s="1"/>
  <c r="AE88" i="33"/>
  <c r="AH88" i="33" s="1"/>
  <c r="T88" i="33" s="1"/>
  <c r="U88" i="33" s="1"/>
  <c r="AE60" i="33"/>
  <c r="AH60" i="33" s="1"/>
  <c r="AE90" i="33"/>
  <c r="AE82" i="33"/>
  <c r="AH82" i="33" s="1"/>
  <c r="T82" i="33" s="1"/>
  <c r="U82" i="33" s="1"/>
  <c r="AE72" i="33"/>
  <c r="AH72" i="33" s="1"/>
  <c r="T72" i="33" s="1"/>
  <c r="U72" i="33" s="1"/>
  <c r="AE64" i="33"/>
  <c r="AH64" i="33" s="1"/>
  <c r="T64" i="33" s="1"/>
  <c r="U64" i="33" s="1"/>
  <c r="AF35" i="33"/>
  <c r="AF43" i="33"/>
  <c r="AH43" i="33" s="1"/>
  <c r="AF36" i="33"/>
  <c r="AF40" i="33"/>
  <c r="AH40" i="33" s="1"/>
  <c r="AE18" i="33"/>
  <c r="AH18" i="33" s="1"/>
  <c r="T18" i="33" s="1"/>
  <c r="U18" i="33" s="1"/>
  <c r="AE34" i="33"/>
  <c r="AH34" i="33" s="1"/>
  <c r="T34" i="33" s="1"/>
  <c r="U34" i="33" s="1"/>
  <c r="AE48" i="33"/>
  <c r="AH48" i="33" s="1"/>
  <c r="T48" i="33" s="1"/>
  <c r="U48" i="33" s="1"/>
  <c r="AF52" i="33"/>
  <c r="AF51" i="33"/>
  <c r="AE25" i="33"/>
  <c r="AE35" i="33"/>
  <c r="AH35" i="33" s="1"/>
  <c r="T35" i="33" s="1"/>
  <c r="U35" i="33" s="1"/>
  <c r="AF38" i="33"/>
  <c r="AG26" i="33"/>
  <c r="AG35" i="33"/>
  <c r="AG68" i="33"/>
  <c r="AG41" i="33"/>
  <c r="AH41" i="33" s="1"/>
  <c r="AG91" i="33"/>
  <c r="AG44" i="33"/>
  <c r="AG48" i="33"/>
  <c r="AG49" i="33"/>
  <c r="AG64" i="33"/>
  <c r="AG87" i="33"/>
  <c r="AG65" i="33"/>
  <c r="AG83" i="33"/>
  <c r="AG84" i="33"/>
  <c r="AG66" i="33"/>
  <c r="AG50" i="33"/>
  <c r="AF20" i="33"/>
  <c r="AG24" i="33"/>
  <c r="AF24" i="33"/>
  <c r="AF13" i="33"/>
  <c r="AG13" i="33"/>
  <c r="AF17" i="33"/>
  <c r="AE17" i="33"/>
  <c r="AH17" i="33" s="1"/>
  <c r="T17" i="33" s="1"/>
  <c r="U17" i="33" s="1"/>
  <c r="AG21" i="33"/>
  <c r="AG25" i="33"/>
  <c r="AA50" i="30" l="1"/>
  <c r="AH26" i="33"/>
  <c r="AH90" i="33"/>
  <c r="AA51" i="30"/>
  <c r="AA58" i="30"/>
  <c r="AA54" i="30"/>
  <c r="M54" i="30" s="1"/>
  <c r="N54" i="30" s="1"/>
  <c r="AH75" i="33"/>
  <c r="AA32" i="30"/>
  <c r="M32" i="30" s="1"/>
  <c r="N32" i="30" s="1"/>
  <c r="AA40" i="30"/>
  <c r="AA29" i="30"/>
  <c r="AH73" i="33"/>
  <c r="AH91" i="33"/>
  <c r="AH56" i="33"/>
  <c r="AA65" i="30"/>
  <c r="M65" i="30" s="1"/>
  <c r="N65" i="30" s="1"/>
  <c r="J127" i="26"/>
  <c r="AH24" i="33"/>
  <c r="AH25" i="33"/>
  <c r="AH77" i="33"/>
  <c r="AA27" i="30"/>
  <c r="F127" i="26"/>
  <c r="AA39" i="30"/>
  <c r="AA21" i="30"/>
  <c r="AA26" i="30"/>
  <c r="D9" i="31"/>
  <c r="C9" i="31"/>
  <c r="T102" i="33"/>
  <c r="AH95" i="33"/>
  <c r="AA35" i="30"/>
  <c r="M35" i="30" s="1"/>
  <c r="N35" i="30" s="1"/>
  <c r="AA41" i="30"/>
  <c r="AA47" i="30"/>
  <c r="AA15" i="30"/>
  <c r="AA19" i="30"/>
  <c r="AA38" i="30"/>
  <c r="AA59" i="30"/>
  <c r="S128" i="26"/>
  <c r="R128" i="26"/>
  <c r="Q128" i="26"/>
  <c r="Q103" i="26"/>
  <c r="U102" i="26" s="1"/>
  <c r="F102" i="26" s="1"/>
  <c r="R103" i="26"/>
  <c r="S103" i="26"/>
  <c r="AA52" i="30"/>
  <c r="M52" i="30" s="1"/>
  <c r="N52" i="30" s="1"/>
  <c r="AH42" i="33"/>
  <c r="AH74" i="33"/>
  <c r="AH27" i="33"/>
  <c r="Z68" i="30"/>
  <c r="Y68" i="30"/>
  <c r="X68" i="30"/>
  <c r="AA37" i="30"/>
  <c r="AA46" i="30"/>
  <c r="M46" i="30" s="1"/>
  <c r="N46" i="30" s="1"/>
  <c r="AA63" i="30"/>
  <c r="AA53" i="30"/>
  <c r="AA64" i="30"/>
  <c r="AA14" i="30"/>
  <c r="AA48" i="30"/>
  <c r="AA36" i="30"/>
  <c r="AA13" i="30"/>
  <c r="B5" i="13"/>
  <c r="F130" i="26"/>
  <c r="C5" i="13" s="1"/>
  <c r="J131" i="26"/>
  <c r="AA20" i="30"/>
  <c r="AH44" i="33"/>
  <c r="AA49" i="30"/>
  <c r="AA24" i="30"/>
  <c r="M24" i="30" s="1"/>
  <c r="N24" i="30" s="1"/>
  <c r="AA28" i="30"/>
  <c r="AA30" i="30"/>
  <c r="AA60" i="30"/>
  <c r="AA16" i="30"/>
  <c r="S57" i="26"/>
  <c r="R57" i="26"/>
  <c r="Q57" i="26"/>
  <c r="U56" i="26" s="1"/>
  <c r="F56" i="26" s="1"/>
  <c r="E9" i="31" l="1"/>
  <c r="N9" i="31" s="1"/>
  <c r="M34" i="31" s="1"/>
  <c r="D43" i="31" s="1"/>
  <c r="U127" i="26"/>
  <c r="R132" i="26"/>
  <c r="Q132" i="26"/>
  <c r="S132" i="26"/>
  <c r="AA68" i="30"/>
  <c r="M68" i="30" s="1"/>
  <c r="H34" i="31" l="1"/>
  <c r="D42" i="31" s="1"/>
  <c r="M40" i="31" s="1"/>
  <c r="H40" i="31" s="1"/>
  <c r="U131" i="26"/>
</calcChain>
</file>

<file path=xl/comments1.xml><?xml version="1.0" encoding="utf-8"?>
<comments xmlns="http://schemas.openxmlformats.org/spreadsheetml/2006/main">
  <authors>
    <author>Marisol Alquichire</author>
    <author>FRANCISCO</author>
  </authors>
  <commentList>
    <comment ref="E13" authorId="0" shapeId="0">
      <text>
        <r>
          <rPr>
            <sz val="9"/>
            <color indexed="81"/>
            <rFont val="Tahoma"/>
            <family val="2"/>
          </rPr>
          <t xml:space="preserve">Actividad que realiza el auditor, por Ejemplo: Verificar que se haya tenido en cuenta el estudio de mercado.
</t>
        </r>
      </text>
    </comment>
    <comment ref="H13" authorId="1" shapeId="0">
      <text>
        <r>
          <rPr>
            <sz val="9"/>
            <color indexed="81"/>
            <rFont val="Tahoma"/>
            <family val="2"/>
          </rPr>
          <t xml:space="preserve">Escriba el posible efecto de la materialización del riesgo identificado </t>
        </r>
      </text>
    </comment>
  </commentList>
</comments>
</file>

<file path=xl/comments2.xml><?xml version="1.0" encoding="utf-8"?>
<comments xmlns="http://schemas.openxmlformats.org/spreadsheetml/2006/main">
  <authors>
    <author>Joaquín Enrique Leal Abril (CGR)</author>
    <author>Marisol Alquichire</author>
  </authors>
  <commentList>
    <comment ref="G11" authorId="0" shapeId="0">
      <text>
        <r>
          <rPr>
            <sz val="9"/>
            <color indexed="81"/>
            <rFont val="Tahoma"/>
            <family val="2"/>
          </rPr>
          <t>Siempre debe indicar si existe Riesgo de Fraude  de la siguiente manera  SI  O NO  y seleccionar la naturaleza del riesgo y las condiciones que propician el riesgo de fraude.</t>
        </r>
      </text>
    </comment>
    <comment ref="K11" authorId="1" shapeId="0">
      <text>
        <r>
          <rPr>
            <sz val="9"/>
            <color indexed="81"/>
            <rFont val="Tahoma"/>
            <family val="2"/>
          </rPr>
          <t xml:space="preserve">Modificación de la calificación del riesgo inherente inicial, teniendo en cuenta si identificó riesgo de fraude.
</t>
        </r>
      </text>
    </comment>
  </commentList>
</comments>
</file>

<file path=xl/comments3.xml><?xml version="1.0" encoding="utf-8"?>
<comments xmlns="http://schemas.openxmlformats.org/spreadsheetml/2006/main">
  <authors>
    <author>Marisol Alquichire</author>
  </authors>
  <commentList>
    <comment ref="J4" authorId="0" shapeId="0">
      <text>
        <r>
          <rPr>
            <sz val="9"/>
            <color indexed="81"/>
            <rFont val="Tahoma"/>
            <family val="2"/>
          </rPr>
          <t xml:space="preserve">Es el producto de multiplicar la valoración de los componentes de Control Interno, el Diseño de controles y la Valoración de la efectividad de los controles.
</t>
        </r>
      </text>
    </comment>
  </commentList>
</comments>
</file>

<file path=xl/comments4.xml><?xml version="1.0" encoding="utf-8"?>
<comments xmlns="http://schemas.openxmlformats.org/spreadsheetml/2006/main">
  <authors>
    <author>Andres Bran</author>
    <author>Contraloria</author>
  </authors>
  <commentList>
    <comment ref="C8" authorId="0" shapeId="0">
      <text>
        <r>
          <rPr>
            <sz val="9"/>
            <color indexed="81"/>
            <rFont val="Tahoma"/>
            <family val="2"/>
          </rPr>
          <t xml:space="preserve">
Dependiendo de la estructura de su contraloria ajuste los roles de acuerdo al numeral 1.4.2 de la GAT</t>
        </r>
      </text>
    </comment>
    <comment ref="D8" authorId="1" shapeId="0">
      <text>
        <r>
          <rPr>
            <b/>
            <sz val="9"/>
            <color indexed="81"/>
            <rFont val="Tahoma"/>
            <family val="2"/>
          </rPr>
          <t>Contraloria:</t>
        </r>
        <r>
          <rPr>
            <sz val="9"/>
            <color indexed="81"/>
            <rFont val="Tahoma"/>
            <family val="2"/>
          </rPr>
          <t xml:space="preserve">
La calificación de riesgo combinado se realiza con base en la evaluación existente para los riesgos identificados. EN LA MATRIZ DE RIESGO DE CONTROLES.</t>
        </r>
      </text>
    </comment>
  </commentList>
</comments>
</file>

<file path=xl/comments5.xml><?xml version="1.0" encoding="utf-8"?>
<comments xmlns="http://schemas.openxmlformats.org/spreadsheetml/2006/main">
  <authors>
    <author>FRANCISCO</author>
    <author>Francisco H Bejarano Caceres</author>
  </authors>
  <commentList>
    <comment ref="C9" authorId="0" shapeId="0">
      <text>
        <r>
          <rPr>
            <b/>
            <sz val="9"/>
            <color indexed="81"/>
            <rFont val="Tahoma"/>
            <family val="2"/>
          </rPr>
          <t>El resultado pasa de la hoja Calificación de competencias</t>
        </r>
      </text>
    </comment>
    <comment ref="D9" authorId="0" shapeId="0">
      <text>
        <r>
          <rPr>
            <b/>
            <sz val="9"/>
            <color indexed="81"/>
            <rFont val="Tahoma"/>
            <family val="2"/>
          </rPr>
          <t>El resultado pasa de la hoja Calificación de competencias</t>
        </r>
        <r>
          <rPr>
            <sz val="9"/>
            <color indexed="81"/>
            <rFont val="Tahoma"/>
            <family val="2"/>
          </rPr>
          <t xml:space="preserve">
</t>
        </r>
      </text>
    </comment>
    <comment ref="D40" authorId="1" shapeId="0">
      <text>
        <r>
          <rPr>
            <sz val="9"/>
            <color indexed="81"/>
            <rFont val="Tahoma"/>
            <family val="2"/>
          </rPr>
          <t xml:space="preserve">Este dato se trae del PTs Riesgos y controles - Riesgo combinado total de la hoja de resultados
</t>
        </r>
      </text>
    </comment>
    <comment ref="D42" authorId="1" shapeId="0">
      <text>
        <r>
          <rPr>
            <b/>
            <sz val="9"/>
            <color indexed="81"/>
            <rFont val="Tahoma"/>
            <family val="2"/>
          </rPr>
          <t xml:space="preserve">Este resultado se da automaticamente. </t>
        </r>
        <r>
          <rPr>
            <sz val="9"/>
            <color indexed="81"/>
            <rFont val="Tahoma"/>
            <family val="2"/>
          </rPr>
          <t xml:space="preserve">
</t>
        </r>
      </text>
    </comment>
  </commentList>
</comments>
</file>

<file path=xl/comments6.xml><?xml version="1.0" encoding="utf-8"?>
<comments xmlns="http://schemas.openxmlformats.org/spreadsheetml/2006/main">
  <authors>
    <author>Maria Judith Reyes Gomez (CGR)</author>
    <author>Contraloria</author>
    <author>Blanca Esmeralda Martin Moreno (CGR)</author>
    <author>FRANCISCO</author>
  </authors>
  <commentList>
    <comment ref="A12" authorId="0" shapeId="0">
      <text>
        <r>
          <rPr>
            <b/>
            <sz val="9"/>
            <color indexed="81"/>
            <rFont val="Tahoma"/>
            <family val="2"/>
          </rPr>
          <t xml:space="preserve">Seleccione la materialidad de planeación </t>
        </r>
        <r>
          <rPr>
            <sz val="9"/>
            <color indexed="81"/>
            <rFont val="Tahoma"/>
            <family val="2"/>
          </rPr>
          <t xml:space="preserve">
</t>
        </r>
      </text>
    </comment>
    <comment ref="B30" authorId="1" shapeId="0">
      <text>
        <r>
          <rPr>
            <b/>
            <sz val="9"/>
            <color indexed="81"/>
            <rFont val="Tahoma"/>
            <family val="2"/>
          </rPr>
          <t>Contraloria:</t>
        </r>
        <r>
          <rPr>
            <sz val="9"/>
            <color indexed="81"/>
            <rFont val="Tahoma"/>
            <family val="2"/>
          </rPr>
          <t xml:space="preserve">
valor total del asunto o materia  auditar de acuerdo a la base establocida</t>
        </r>
      </text>
    </comment>
    <comment ref="A51" authorId="2" shapeId="0">
      <text>
        <r>
          <rPr>
            <b/>
            <sz val="9"/>
            <color indexed="81"/>
            <rFont val="Tahoma"/>
            <family val="2"/>
          </rPr>
          <t>Escriba las razones por las cuales, según su juicio profesional, seleccionó la base y en caso de que el porcentaje se haya seleccionado con otro criterio diferente a los sugeridos, justifique.</t>
        </r>
      </text>
    </comment>
    <comment ref="D61" authorId="1" shapeId="0">
      <text>
        <r>
          <rPr>
            <sz val="9"/>
            <color indexed="81"/>
            <rFont val="Tahoma"/>
            <family val="2"/>
          </rPr>
          <t>Si la observación se ubican por encima de este valor, el concepto debe ser adverso</t>
        </r>
      </text>
    </comment>
    <comment ref="B62" authorId="2" shapeId="0">
      <text>
        <r>
          <rPr>
            <b/>
            <sz val="9"/>
            <color indexed="81"/>
            <rFont val="Tahoma"/>
            <family val="2"/>
          </rPr>
          <t xml:space="preserve">Ingrese manualmente el porcentaje seleccionado, el cual debe estar en el rango de porcentaje arrojado casilla B46 </t>
        </r>
      </text>
    </comment>
    <comment ref="E62" authorId="3" shapeId="0">
      <text>
        <r>
          <rPr>
            <sz val="9"/>
            <color indexed="81"/>
            <rFont val="Tahoma"/>
            <family val="2"/>
          </rPr>
          <t xml:space="preserve">Ver ayuda de memoria de determinación de observaciones </t>
        </r>
      </text>
    </comment>
    <comment ref="A66" authorId="1" shapeId="0">
      <text>
        <r>
          <rPr>
            <b/>
            <sz val="9"/>
            <color indexed="81"/>
            <rFont val="Tahoma"/>
            <family val="2"/>
          </rPr>
          <t>Contraloria:</t>
        </r>
        <r>
          <rPr>
            <sz val="9"/>
            <color indexed="81"/>
            <rFont val="Tahoma"/>
            <family val="2"/>
          </rPr>
          <t xml:space="preserve">
CUALQUIER OBSERVACIÓN QUE SE DETECTE AÚN CUANDO ESTE POR DEBAJO DEL % DE MATERIALIDAD, SE DEBE ESTRUCTURAR EL HALLAZGO.</t>
        </r>
      </text>
    </comment>
    <comment ref="B69" authorId="1" shapeId="0">
      <text>
        <r>
          <rPr>
            <b/>
            <sz val="9"/>
            <color indexed="81"/>
            <rFont val="Tahoma"/>
            <family val="2"/>
          </rPr>
          <t>Contraloria:</t>
        </r>
        <r>
          <rPr>
            <sz val="9"/>
            <color indexed="81"/>
            <rFont val="Tahoma"/>
            <family val="2"/>
          </rPr>
          <t xml:space="preserve">
si la observación se ubica en este rango, el concepto debe ser modificado en cualquiera de sus 4 opciones</t>
        </r>
      </text>
    </comment>
    <comment ref="B79" authorId="1" shapeId="0">
      <text>
        <r>
          <rPr>
            <b/>
            <sz val="9"/>
            <color indexed="81"/>
            <rFont val="Tahoma"/>
            <family val="2"/>
          </rPr>
          <t>Contraloria:</t>
        </r>
        <r>
          <rPr>
            <sz val="9"/>
            <color indexed="81"/>
            <rFont val="Tahoma"/>
            <family val="2"/>
          </rPr>
          <t xml:space="preserve">
SI EXISTEN VARIAS SITUACIONES SIMILARES CON VALORES MENORES AL UMBRAL, LA SUMATORIA PUEDE CONVERTIRSE EN MATERIALIDAD.</t>
        </r>
      </text>
    </comment>
    <comment ref="A82" authorId="2" shapeId="0">
      <text>
        <r>
          <rPr>
            <sz val="9"/>
            <color indexed="81"/>
            <rFont val="Tahoma"/>
            <family val="2"/>
          </rPr>
          <t>Seleccione los factores cualitativos que considere significativos y que podrían llegar a afectar las decisiones de los usuarios de la materia o asunto a auditar, sin importar que su valor se encuentre por debajo de la materialidad cuantitativa. 
Justifique porque seleccionó este factor 
*En la fase de planeación con base en los resultados de la evaluación de riesgos y controles y el conocimiento del asunto a auditar 
*En la fase de informe con base en la valoración de los hallazgos detectados en la AC y las conclusiones emitidas.</t>
        </r>
        <r>
          <rPr>
            <b/>
            <sz val="9"/>
            <color indexed="81"/>
            <rFont val="Tahoma"/>
            <family val="2"/>
          </rPr>
          <t xml:space="preserve">
</t>
        </r>
      </text>
    </comment>
    <comment ref="A83" authorId="0" shapeId="0">
      <text>
        <r>
          <rPr>
            <sz val="9"/>
            <color indexed="81"/>
            <rFont val="Tahoma"/>
            <family val="2"/>
          </rPr>
          <t>Aquí se listan factores cualitativos usualmente examinados por la CT; no obstante, si considera que para examinar la materia asignada, existen otros factores utilice del listado la opción "Otros Factores Cualitativos" . CUANDO SON VARIOS FACTORES CUALITATIVOS SE DEBE ASIGNAR UN % A CADA UNO DE ELLOS, SEGÚN LA IMPORTANCIA EN EL ASUNTO AUDITAR Y CRITERIO DEL AUDITOR.</t>
        </r>
      </text>
    </comment>
    <comment ref="B84" authorId="1" shapeId="0">
      <text>
        <r>
          <rPr>
            <b/>
            <sz val="9"/>
            <color indexed="81"/>
            <rFont val="Tahoma"/>
            <family val="2"/>
          </rPr>
          <t>Contraloria:</t>
        </r>
        <r>
          <rPr>
            <sz val="9"/>
            <color indexed="81"/>
            <rFont val="Tahoma"/>
            <family val="2"/>
          </rPr>
          <t xml:space="preserve">
EL CRITERIO Y DEJAR CLARO EL PESO %.</t>
        </r>
      </text>
    </comment>
    <comment ref="C85" authorId="3" shapeId="0">
      <text>
        <r>
          <rPr>
            <sz val="9"/>
            <color indexed="81"/>
            <rFont val="Tahoma"/>
            <family val="2"/>
          </rPr>
          <t xml:space="preserve">Se establece  peso porcentual por cada criterio, llevandolos a base 100%, según criterio profesional del equipo de auditoría por importancia relativa en consideración a la afectación de las operaciones y estabilidad operativa y funcional de la entidad auditada
</t>
        </r>
      </text>
    </comment>
    <comment ref="D85" authorId="1" shapeId="0">
      <text>
        <r>
          <rPr>
            <sz val="9"/>
            <color indexed="81"/>
            <rFont val="Tahoma"/>
            <family val="2"/>
          </rPr>
          <t xml:space="preserve">
CONCLUIR SOBRE CADA OBSERVACIÓN Y/O HALLAZGO</t>
        </r>
      </text>
    </comment>
    <comment ref="A97" authorId="3" shapeId="0">
      <text>
        <r>
          <rPr>
            <sz val="9"/>
            <color indexed="81"/>
            <rFont val="Tahoma"/>
            <family val="2"/>
          </rPr>
          <t xml:space="preserve">Ver ayuda de memoria de determinación de observaciones </t>
        </r>
      </text>
    </comment>
    <comment ref="A99" authorId="2" shapeId="0">
      <text>
        <r>
          <rPr>
            <sz val="9"/>
            <color indexed="81"/>
            <rFont val="Tahoma"/>
            <family val="2"/>
          </rPr>
          <t>Teniendo en cuenta la incidencia de la alternativa de Importancia Relativa o Materialidad aplicada: los hallazgos y las conclusiones, en mesa de trabajo se sustentará el concepto que se emita sobre la materia auditada, el cual será fundamental para el pronunciamiento de la CGSC respecto a sí la(s) entidad(es) cumplió (eron) o no cumplió (eron) los criterios en la materia o asunto. Concepto que será plasmado en el Informe de la AC.</t>
        </r>
        <r>
          <rPr>
            <b/>
            <sz val="9"/>
            <color indexed="81"/>
            <rFont val="Tahoma"/>
            <family val="2"/>
          </rPr>
          <t xml:space="preserve">
</t>
        </r>
      </text>
    </comment>
    <comment ref="B100" authorId="0" shapeId="0">
      <text>
        <r>
          <rPr>
            <sz val="8"/>
            <color indexed="81"/>
            <rFont val="Tahoma"/>
            <family val="2"/>
          </rPr>
          <t>Para sustentar el Concepto de la AC, podrá considerar, entre otros:
- La frecuencia del incumplimiento.
- Si afecta los principios de la normativa aplicable.
- Si afecta áreas o actividades misionales de la entidad o del programa o del asunto evaluado.
- Si implica la existencia de irregularidades o fraudes.
- Si  el  efecto  del  incumplimiento  de  acuerdo  con  la  regulación  propia de la materia o asunto auditado, , lo califica como determinante o grave.
- Si pueden afectar de forma importante la eficiencia, eficacia o economía de las actuaciones de la entidad auditada.
- Si  conllevan situaciones generadoras de contingencias significativas  para  la  entidad  auditada, tales como sanciones, demandas judiciales, etc</t>
        </r>
        <r>
          <rPr>
            <sz val="9"/>
            <color indexed="81"/>
            <rFont val="Tahoma"/>
            <family val="2"/>
          </rPr>
          <t>.</t>
        </r>
        <r>
          <rPr>
            <b/>
            <sz val="9"/>
            <color indexed="81"/>
            <rFont val="Tahoma"/>
            <family val="2"/>
          </rPr>
          <t xml:space="preserve">
</t>
        </r>
      </text>
    </comment>
  </commentList>
</comments>
</file>

<file path=xl/comments7.xml><?xml version="1.0" encoding="utf-8"?>
<comments xmlns="http://schemas.openxmlformats.org/spreadsheetml/2006/main">
  <authors>
    <author>Usuario Provisional Ofiplanea</author>
  </authors>
  <commentList>
    <comment ref="E8" authorId="0" shapeId="0">
      <text>
        <r>
          <rPr>
            <sz val="9"/>
            <color indexed="81"/>
            <rFont val="Tahoma"/>
            <family val="2"/>
          </rPr>
          <t xml:space="preserve">Las pruebas de cumplimiento consisten en recolectar evidencia con el propósito de probar el cumplimiento de una organización con procedimientos de control
</t>
        </r>
      </text>
    </comment>
  </commentList>
</comments>
</file>

<file path=xl/comments8.xml><?xml version="1.0" encoding="utf-8"?>
<comments xmlns="http://schemas.openxmlformats.org/spreadsheetml/2006/main">
  <authors>
    <author>Joaquín Enrique Leal Abril (CGR)</author>
  </authors>
  <commentList>
    <comment ref="E29" authorId="0" shapeId="0">
      <text>
        <r>
          <rPr>
            <b/>
            <sz val="9"/>
            <color indexed="81"/>
            <rFont val="Tahoma"/>
            <family val="2"/>
          </rPr>
          <t>Siempre debe indicar si existe Riesgo de Fraude o Riesgo Significativo de la siguiente manera  SI  y NO , NO y SI , NO y NO. Nunca con SI y SI porque le genera error en Riesgo Combinado</t>
        </r>
        <r>
          <rPr>
            <sz val="9"/>
            <color indexed="81"/>
            <rFont val="Tahoma"/>
            <family val="2"/>
          </rPr>
          <t xml:space="preserve">
</t>
        </r>
      </text>
    </comment>
  </commentList>
</comments>
</file>

<file path=xl/sharedStrings.xml><?xml version="1.0" encoding="utf-8"?>
<sst xmlns="http://schemas.openxmlformats.org/spreadsheetml/2006/main" count="1613" uniqueCount="782">
  <si>
    <t>Probabilidad</t>
  </si>
  <si>
    <t>Alto</t>
  </si>
  <si>
    <t>Medio</t>
  </si>
  <si>
    <t>Bajo</t>
  </si>
  <si>
    <t>Adecuado</t>
  </si>
  <si>
    <t>Inadecuado</t>
  </si>
  <si>
    <t>SI</t>
  </si>
  <si>
    <t>NO</t>
  </si>
  <si>
    <t>Inexistente</t>
  </si>
  <si>
    <t>Macroprocesos</t>
  </si>
  <si>
    <t>Factores de riesgo</t>
  </si>
  <si>
    <t>ALTO</t>
  </si>
  <si>
    <t>MEDIO</t>
  </si>
  <si>
    <t>BAJO</t>
  </si>
  <si>
    <t>Calificación riesgo inherente</t>
  </si>
  <si>
    <t>Frecuencia</t>
  </si>
  <si>
    <t>Documentación</t>
  </si>
  <si>
    <t>Parcial</t>
  </si>
  <si>
    <t>Efectivo</t>
  </si>
  <si>
    <t>Inefectivo</t>
  </si>
  <si>
    <t>Si</t>
  </si>
  <si>
    <t>No</t>
  </si>
  <si>
    <t>CALIFICACION INICIAL RIESGO INHERENTE</t>
  </si>
  <si>
    <t>PROBABILIDAD</t>
  </si>
  <si>
    <t>IMPACTO</t>
  </si>
  <si>
    <t xml:space="preserve">RESULTADO </t>
  </si>
  <si>
    <t>IGUAL O MAYOR A 6</t>
  </si>
  <si>
    <t>MENOR DE 6 MAYOR O IGUAL A 3</t>
  </si>
  <si>
    <t>MENOR DE 3</t>
  </si>
  <si>
    <t>CALIFICACION FINAL RIESGO INHERENTE</t>
  </si>
  <si>
    <t>Cuando la calificación sea 1.</t>
  </si>
  <si>
    <t>CALIFICACION DEL RIESGO COMBINADO</t>
  </si>
  <si>
    <t>3  ALTO</t>
  </si>
  <si>
    <t>2  MEDIO</t>
  </si>
  <si>
    <t>1  BAJO</t>
  </si>
  <si>
    <t>BAJO 1</t>
  </si>
  <si>
    <t>MEDIO  2</t>
  </si>
  <si>
    <t>ALTO  3</t>
  </si>
  <si>
    <t xml:space="preserve">TIPO </t>
  </si>
  <si>
    <t xml:space="preserve">FRECUENCIA </t>
  </si>
  <si>
    <t xml:space="preserve">OBJETIVO </t>
  </si>
  <si>
    <t xml:space="preserve">CLASE </t>
  </si>
  <si>
    <t xml:space="preserve">CONTROLES </t>
  </si>
  <si>
    <t>CALIFICACION 1</t>
  </si>
  <si>
    <t>CALIFICACION 2</t>
  </si>
  <si>
    <t>CALIFICACION 3</t>
  </si>
  <si>
    <t>Gestión de Cartera</t>
  </si>
  <si>
    <t>Administración de Inversiones</t>
  </si>
  <si>
    <t>Administración de Inventarios</t>
  </si>
  <si>
    <t xml:space="preserve">Administración de Bienes </t>
  </si>
  <si>
    <t xml:space="preserve">Gestión de Deuda Pública y Obligaciones por pagar </t>
  </si>
  <si>
    <t xml:space="preserve">Gestión de Costos y Gastos </t>
  </si>
  <si>
    <t xml:space="preserve">Otros procesos Significativos </t>
  </si>
  <si>
    <t>Gestión Presupuestal, Contractual y del Gasto</t>
  </si>
  <si>
    <t xml:space="preserve">Planeacion y Programación Presupuestal </t>
  </si>
  <si>
    <t>Ejecución  presupuestal</t>
  </si>
  <si>
    <t xml:space="preserve">Constitución y Ejecución de las Reservas Presupuestales y Cuentas por Pagar </t>
  </si>
  <si>
    <t xml:space="preserve">Gestión Financiera y Contable  -   </t>
  </si>
  <si>
    <t>Segregación2</t>
  </si>
  <si>
    <t>EVIDENCIA</t>
  </si>
  <si>
    <t>HALLAZGO_AUDITORIA_ANTERIOR</t>
  </si>
  <si>
    <t>RIESGO INHERENTE</t>
  </si>
  <si>
    <t>Control  apropiado (30%)</t>
  </si>
  <si>
    <t>Tipo (25%)</t>
  </si>
  <si>
    <t>Segregación (25%)</t>
  </si>
  <si>
    <t>Frecuencia (10%)</t>
  </si>
  <si>
    <t>Documentación (5%)</t>
  </si>
  <si>
    <t>Clase (5%)</t>
  </si>
  <si>
    <t>CRÍTICO</t>
  </si>
  <si>
    <t>Crítico</t>
  </si>
  <si>
    <t>Existe evidencia de su uso (20%)</t>
  </si>
  <si>
    <t>PROCESOS</t>
  </si>
  <si>
    <t>Gestión de Recaudo</t>
  </si>
  <si>
    <t xml:space="preserve"> Riesgo Identificado</t>
  </si>
  <si>
    <t>Registros que no reflejan la realidad o que no corresponden a la entidad</t>
  </si>
  <si>
    <t>Omisión en el registro de transacciones o hechos ocurridos en la entidad</t>
  </si>
  <si>
    <t>Cantidades, datos o transacciones erroneas o inexactas</t>
  </si>
  <si>
    <t>Registros que no corresponden al periodo.</t>
  </si>
  <si>
    <t>Inadecuada clasificación de operaciones.</t>
  </si>
  <si>
    <t>Sobrestimación del saldo de derechos y obligaciones.</t>
  </si>
  <si>
    <t>Inexistencia de control sobre derechos y obligaciones presentados en el saldo.</t>
  </si>
  <si>
    <t>Subestimación del saldo de derechos y obligaciones.</t>
  </si>
  <si>
    <t>Inadecuada valoración reflejada en los saldos.</t>
  </si>
  <si>
    <t>Revelación inadecuada de la realidad económica.</t>
  </si>
  <si>
    <t>Revelación incompleta de información financiera o presupuestal.</t>
  </si>
  <si>
    <t>Falta de claridad en la información revelada.</t>
  </si>
  <si>
    <t>Cantidades reveladas inadecuadas por su valoración o cálculo.</t>
  </si>
  <si>
    <t>Otro</t>
  </si>
  <si>
    <t>En la auditoría anterior se identificó la misma incorrección (20%)</t>
  </si>
  <si>
    <t>Descripción del control</t>
  </si>
  <si>
    <t>Cuando la calificación menor o igual a 3</t>
  </si>
  <si>
    <t>RIESGO INHERENTE INICIAL</t>
  </si>
  <si>
    <t>Tipo de riesgo de fraude</t>
  </si>
  <si>
    <t>Corrupción</t>
  </si>
  <si>
    <t>Uso indebido a activos</t>
  </si>
  <si>
    <t>Manipulación de estados financieros o presupuestales</t>
  </si>
  <si>
    <t>Oportunidad</t>
  </si>
  <si>
    <t>Incentivos o presión</t>
  </si>
  <si>
    <t>Racionalización</t>
  </si>
  <si>
    <t>RIESGO INHERENTE
FINAL</t>
  </si>
  <si>
    <t>Cumple</t>
  </si>
  <si>
    <t>Cumple parcial</t>
  </si>
  <si>
    <t>No cumple</t>
  </si>
  <si>
    <t>Valoracion CI</t>
  </si>
  <si>
    <t>Condiciones que propician el fraude</t>
  </si>
  <si>
    <t>Documentado</t>
  </si>
  <si>
    <t>No documentado</t>
  </si>
  <si>
    <t>Razonable</t>
  </si>
  <si>
    <t>No razonable</t>
  </si>
  <si>
    <t>Existe</t>
  </si>
  <si>
    <t>No existe</t>
  </si>
  <si>
    <t>Preventivo</t>
  </si>
  <si>
    <t>Correctivo</t>
  </si>
  <si>
    <t>Gestión de adquisición, recepción y uso de bienes y servicios</t>
  </si>
  <si>
    <t>Presentación y Revelación de Estados Financieros</t>
  </si>
  <si>
    <t>Leyes y Regulación Relacionada</t>
  </si>
  <si>
    <t>Desarticulación entre planes institucionales y planes de desarrollo y sectoriales.</t>
  </si>
  <si>
    <t>Inadecuada programación y ejecución del ingreso y del gasto.</t>
  </si>
  <si>
    <t>RIESGO INHERENTE FINAL</t>
  </si>
  <si>
    <t>CRITICO</t>
  </si>
  <si>
    <t>RESULTADOS DISEÑO DE CONTROL</t>
  </si>
  <si>
    <t>FRAUDE</t>
  </si>
  <si>
    <t>SIN HALLAZGOS</t>
  </si>
  <si>
    <t>INCORRECCIONES</t>
  </si>
  <si>
    <t>HALLAZGOS SIN INCIDENCIA FISCAL</t>
  </si>
  <si>
    <t>HALLAZGOS CON INCIDENCIA FISCAL</t>
  </si>
  <si>
    <t>Existen incorrecciones  (60%)</t>
  </si>
  <si>
    <t>Gestión Proyectos</t>
  </si>
  <si>
    <t>Inadecuada ejecución del Ingreso y del Gasto</t>
  </si>
  <si>
    <t>Recepción de Bienes o servicios con especificaciones diferentes a lo requerido</t>
  </si>
  <si>
    <t>Destinación diferente del recurso de endeudamiento</t>
  </si>
  <si>
    <t>Puntaje Calificación Final Riesgo Inherente</t>
  </si>
  <si>
    <t>CALIFICACIÓN FRAUDE</t>
  </si>
  <si>
    <t>Cuando la calificación sea 3 y no hay riesgo de fraude</t>
  </si>
  <si>
    <t>Cuando la calificación sea 2 y no hay riesgo de fraude</t>
  </si>
  <si>
    <t>Cuando la calificación sea 4, 5 o 6 y existe riesgo de fraude</t>
  </si>
  <si>
    <t>Cuando existe Riesgo de Fraude</t>
  </si>
  <si>
    <t>ADECUADO</t>
  </si>
  <si>
    <t>PARCIAL</t>
  </si>
  <si>
    <t>INADECUADO</t>
  </si>
  <si>
    <t>INEXISTENTE</t>
  </si>
  <si>
    <t>AUTOMATICO</t>
  </si>
  <si>
    <t>MANUAL</t>
  </si>
  <si>
    <t>RAZONABLE</t>
  </si>
  <si>
    <t>NO RAZONABLE</t>
  </si>
  <si>
    <t>EXISTE</t>
  </si>
  <si>
    <t>NO EXISTE</t>
  </si>
  <si>
    <t>DOCUMENTADO</t>
  </si>
  <si>
    <t>NO DOCUMENTADO</t>
  </si>
  <si>
    <t>PREVENTIVO</t>
  </si>
  <si>
    <t>CORRECTIVO</t>
  </si>
  <si>
    <t>OPCIONES POR CITERIO</t>
  </si>
  <si>
    <t>Cuando no existen controles</t>
  </si>
  <si>
    <t>PARCIALMENTE ADECUADO</t>
  </si>
  <si>
    <t>Cuando la calificación sea hasta 1</t>
  </si>
  <si>
    <t>Cuando la calificación sea mayor que 1 y menor o igual que 2</t>
  </si>
  <si>
    <t>Cuando la calificación mayor que 2</t>
  </si>
  <si>
    <t>CON DEFICIENCIAS</t>
  </si>
  <si>
    <t>Cuando la calificación sea mayor que 6</t>
  </si>
  <si>
    <t>Cuando la calificación sea igual o mayor de 3,1 y menor o igual que 6</t>
  </si>
  <si>
    <t>EFICIENTE</t>
  </si>
  <si>
    <t>INEFICIENTE</t>
  </si>
  <si>
    <t>INEFICAZ</t>
  </si>
  <si>
    <t>EFICAZ</t>
  </si>
  <si>
    <t>EFECTIVO</t>
  </si>
  <si>
    <t>INEFECTIVO</t>
  </si>
  <si>
    <t>RANGO DE CALIFICACIÓN</t>
  </si>
  <si>
    <t>CALIFICACIÓN %</t>
  </si>
  <si>
    <t>CONCEPTO</t>
  </si>
  <si>
    <t>&gt;=0 y &lt;=1</t>
  </si>
  <si>
    <t>&gt;1 y &lt;=1,5</t>
  </si>
  <si>
    <t>&gt;1,5 y &lt;=2</t>
  </si>
  <si>
    <t>&gt;2 y &lt;=2,5</t>
  </si>
  <si>
    <t>&gt;2,5 y &lt;3</t>
  </si>
  <si>
    <t>&gt;=3</t>
  </si>
  <si>
    <t>CALIFICACIONES POSIBLES DISEÑO DE CONTROLES - EFICIENCIA</t>
  </si>
  <si>
    <t>CALIFICACIONES POSIBLES EFICACIA DE LOS CONTROLES</t>
  </si>
  <si>
    <t>CALIFICACIONES POSIBLES SOBRE LA CALIDAD Y EFECTIVIDAD DEL CONTROL INTERNO FINANCIERO Y DE GESTIÓN (100%)</t>
  </si>
  <si>
    <t>SEMIAUTOMATICO</t>
  </si>
  <si>
    <t>Riesgo Fraude</t>
  </si>
  <si>
    <t>Riesgo 
fraude</t>
  </si>
  <si>
    <t>FASE DE PLANEACIÓN</t>
  </si>
  <si>
    <t>N/A</t>
  </si>
  <si>
    <t xml:space="preserve"> De 1.0 a 1.5</t>
  </si>
  <si>
    <t>De &gt; 1.5 a 2.0</t>
  </si>
  <si>
    <t xml:space="preserve">Con deficiencias </t>
  </si>
  <si>
    <t xml:space="preserve"> De &gt; 2.0 a 3.0</t>
  </si>
  <si>
    <t>Rangos de ponderación CFI</t>
  </si>
  <si>
    <t>Tarifas no corresponden al servicio prestado</t>
  </si>
  <si>
    <t>xxxxxxxx</t>
  </si>
  <si>
    <t>FACTORES DE RIESGO DE CUMPLIMIENTO</t>
  </si>
  <si>
    <t>Legalidad</t>
  </si>
  <si>
    <t>Eficacia</t>
  </si>
  <si>
    <t>Consistencia de la información</t>
  </si>
  <si>
    <t>Competencia</t>
  </si>
  <si>
    <t>Idoneidad</t>
  </si>
  <si>
    <t>Infraestructura</t>
  </si>
  <si>
    <t>Personal</t>
  </si>
  <si>
    <t>Procesos</t>
  </si>
  <si>
    <t>Tecnología</t>
  </si>
  <si>
    <t>XXXXXX</t>
  </si>
  <si>
    <t>CRITERIO</t>
  </si>
  <si>
    <t>Factor de Riesgo</t>
  </si>
  <si>
    <t>Factor de riesgo</t>
  </si>
  <si>
    <t>Que las actividades u operaciones no se hayan realizado de conformidad con las normas que le son aplicables.</t>
  </si>
  <si>
    <t>Que las actividades u operaciones no se realicen o que sus resultados no se logren de manera adecuada y en concordancia con los objetivos y metas previstas.</t>
  </si>
  <si>
    <t>Que las actividades u operaciones se lleven a cabo por fuera de los términos o el plazo establecido para su ejecución.</t>
  </si>
  <si>
    <t>Que la información sobre las actividades u operaciones no refleje la realidad de manera fidedigna: 1) que no incluya la totalidad de las actividades u operaciones, 2) que incluya datos erróneos sobre las mismas, 3) que incluya datos sobre situaciones que no han sucedido en la realidad, o 4) que los datos e información no sean pertinentes y confiables a los fines que se persiguen.</t>
  </si>
  <si>
    <t>Que las actividades u operaciones no sean ordenadas, autorizadas, realizadas, supervisadas y/o controladas por las personas o instancias facultadas para tales efectos.</t>
  </si>
  <si>
    <t>Que las actividades u operaciones sean ordenadas, autorizadas, realizadas, supervisadas y/o controladas por personas que no cuenten con la experiencia, capacitación y/o conocimientos necesarios para hacerlo.</t>
  </si>
  <si>
    <t>Que para la realización de las actividades u operaciones no se cuente con la disponibilidad de recursos y elementos necesarios, o que la capacidad de los recursos y elementos sea insuficiente.</t>
  </si>
  <si>
    <t>Que para la realización de las actividades y operaciones no se cuente con el personal necesario, o que éste no cuente con las condiciones físicas, de salud, o de seguridad suficientes.</t>
  </si>
  <si>
    <t>Que para la realización de las actividades u operaciones no se cuente con un adecuado diseño de procesos o procedimientos, que no exista segregación de funciones e identificación precisa de responsables para su direccionamiento, ejecución, control y evaluación, que los proveedores e insumos (entradas) no sean los más adecuados a los fines que se persiguen, o que los resultados o salidas no estén claramente definidos.</t>
  </si>
  <si>
    <t>Que para la realización de las actividades u operaciones no se cuente la tecnología necesaria.</t>
  </si>
  <si>
    <t>N°</t>
  </si>
  <si>
    <t xml:space="preserve">Eficiencia </t>
  </si>
  <si>
    <r>
      <rPr>
        <b/>
        <sz val="9"/>
        <color indexed="8"/>
        <rFont val="Arial"/>
        <family val="2"/>
      </rPr>
      <t>Naturaleza riesgo de fraude</t>
    </r>
  </si>
  <si>
    <r>
      <t xml:space="preserve">Condiciones que propician riesgo de </t>
    </r>
    <r>
      <rPr>
        <b/>
        <sz val="9"/>
        <color indexed="8"/>
        <rFont val="Arial"/>
        <family val="2"/>
      </rPr>
      <t>fraude</t>
    </r>
  </si>
  <si>
    <t>Efectividad</t>
  </si>
  <si>
    <t xml:space="preserve">Economía </t>
  </si>
  <si>
    <t>forma de administrar los recursos disponibles para satisfacer las necesidades</t>
  </si>
  <si>
    <t>se define como la relación entre los recursos utilizados en un proyecto y los logros conseguidos con el mismo. Se da cuando se utilizan menos recursos para lograr un mismo objetivo o cuando se logran más objetivos con los mismos o menos recursos</t>
  </si>
  <si>
    <t>capacidad o facultad para lograr un objetivo o fin deseado, que se han definido previamente, y para el cual se han desplegado acciones estratégicas para llegar a él.</t>
  </si>
  <si>
    <t>SS</t>
  </si>
  <si>
    <t>Criterio</t>
  </si>
  <si>
    <t>Descripción</t>
  </si>
  <si>
    <t>Nombre</t>
  </si>
  <si>
    <t/>
  </si>
  <si>
    <t>Riesgo Combinado (Riesgo inherente*Diseño del control)</t>
  </si>
  <si>
    <t>Observaciones Supervisor</t>
  </si>
  <si>
    <t>La AGR se pronunciará sobre la calidad y eficiencia del control fiscal interno de sus sujetos vigilados en los diferentes tipos de auditoría y en otros ejercicios de vigilancia y control fiscal, para los casos en que aplique la verificación de controles respecto de los riesgos de la materia o asunto en cuestión conforme al mandato legal , a través de la aplicación de la Matriz de Riesgos y Controles diseñada por la AGR para este fin.</t>
  </si>
  <si>
    <t>Esta evaluación se refiere a un examen cualitativo y a la emisión de un concepto, sobre la forma como los suejtos vigilados diseñan y aplican los controles, verificando la eficacia, eficiencia y calidad de los mismos, para minimizar la ocurrencia o el impacto de los riesgos a que se ven expuestas en el cumplimiento del objeto misional y con ello, en el logro de sus objetivos</t>
  </si>
  <si>
    <t>Para efectos de la evaluación final de la calidad y eficiencia del control fiscal interno, se emitirá el concepto en consideración a los rangos de ponderación definidos en la Matriz de Riesgos y Controles</t>
  </si>
  <si>
    <t>Se debe determinar un enfoque general de auditoría tomando como referencia el resultado consolidado del diseño de controles teniendo en cuenta la Matriz de Riesgos y Controles de la AGR.  El enfoque de auditoría puede ser:
•	De control. Cuando el resultado de la evaluación del diseño de control es eficiente, entonces existe la confianza en él y, por lo tanto, en términos generales se realizan pruebas con el fin de determinar la efectividad del mismo.
•	Sustantivo. Cuando el resultado de la evaluación del diseño de controles es ineficiente o inexistente; en términos generales, se aplicarán pruebas de detalle y analíticas.
•	Combinado. Cuando el resultado de la evaluación del diseño de controles es parcialmente adecuado; por tanto, en términos generales, se aplicarán pruebas de controles y pruebas sustantivas</t>
  </si>
  <si>
    <t>Factores de Riesgo</t>
  </si>
  <si>
    <t>Criterios de Evaluación</t>
  </si>
  <si>
    <t>Valoración de Riesgos y Controles</t>
  </si>
  <si>
    <t>El auditor debe determinar si el riesgo inherente, es un riesgo de fraude, esto para efectos de la calificación del riesgo combinado.</t>
  </si>
  <si>
    <t>La interpretación de la calificación del diseño de controles, es la siguiente:</t>
  </si>
  <si>
    <t>Cuando ya se ha diligenciado la anterior información se obtiene el riesgo combinado para cada uno de los factores identificados y en la hoja "3.Resultados" se podrá observar el reisgo combiando para el asunto auditado.</t>
  </si>
  <si>
    <t>Fuente: GUÍA DE AUDITORÍA EN EL MARCO CONSTITUCIONAL Y LEGAL DE VIGILANCIA Y CONTROL FISCAL ARMONIZADO CON LAS NORMAS INTERNACIONALES - ISSAI de la AGR</t>
  </si>
  <si>
    <t>1. Definir el enfoque de auditoría en la planeación</t>
  </si>
  <si>
    <t>Esta Matriz de Riesgos y Controles tiene dos propósitos:</t>
  </si>
  <si>
    <t>2. Evaluación sobre la calidad y eficiencia del control fiscal interno al finalizar la ejecución de la auditoría</t>
  </si>
  <si>
    <t>Para el diligenciamiento de éste papel de trabajo, se deben tener en cuenta las siguientes precisiones:</t>
  </si>
  <si>
    <t>Son los determinados por el equipo de auditoría y registrados en el papel de trabajo "Modelo Conocimiento Asunto o Materia a Auditar - AC" y deben ser registrados en la hoja "1. Criterios de Evaluación"</t>
  </si>
  <si>
    <t>Cada uno de los  criterios debe ser asociado con un Factor de Riesgo, los que a su vez se encuentra listados en la hoja "Factores de Riesgo". Si el auditor considera que adicionalmente hay otro(s) que pudiera(n) ser considerado(s), los puede incluir en la hoja "Factores de Riesgo", indicando su nombre y descripción.</t>
  </si>
  <si>
    <t xml:space="preserve">Definición y descripción de factores de riesgo </t>
  </si>
  <si>
    <r>
      <t xml:space="preserve">Inicialmente, en la hoja "2. Valoración de Riesgos y Controles" el auditor debe asociar los criterios de evaluación con los factores de riesgos.  Una vez asociados los factores de riesgo a los criterios, los auditores deben identificar los riesgos de incumplimiento, los cuales para la AC corresponden a los  Riesgos Inherentes. Para esta identificación, los auditores cuentan con el  </t>
    </r>
    <r>
      <rPr>
        <b/>
        <sz val="11"/>
        <color rgb="FFFF0000"/>
        <rFont val="Calibri"/>
        <family val="2"/>
        <scheme val="minor"/>
      </rPr>
      <t xml:space="preserve">Anexo xx </t>
    </r>
    <r>
      <rPr>
        <sz val="11"/>
        <rFont val="Calibri"/>
        <family val="2"/>
        <scheme val="minor"/>
      </rPr>
      <t>herr</t>
    </r>
    <r>
      <rPr>
        <sz val="11"/>
        <color theme="1"/>
        <rFont val="Calibri"/>
        <family val="2"/>
        <scheme val="minor"/>
      </rPr>
      <t>amienta de consulta que les facilita ejemplos de riesgos, los que se seleccionarna de acuerdo con el asunto o materia a auditar y hacia los objetivos de la AC, de acuerdo con el juicio profesional del equipo de auditores. Como se observa en el siguiente ejemplo:</t>
    </r>
  </si>
  <si>
    <t>El auditor debe considerar tanto la probabilidad de incumplimientos , y la magnitud del impacto sobre el concepto a emitir. Por lo tanto,  debe calificar inicialmente el impacto y probabilidad del riesgo inherente, considerando la siguiente escala: (1) Bajo. (2) Medio y (3) Alto.</t>
  </si>
  <si>
    <r>
      <rPr>
        <b/>
        <sz val="11"/>
        <color theme="1"/>
        <rFont val="Calibri"/>
        <family val="2"/>
        <scheme val="minor"/>
      </rPr>
      <t>Naturaleza del riesgo de fraude:</t>
    </r>
    <r>
      <rPr>
        <sz val="11"/>
        <color theme="1"/>
        <rFont val="Calibri"/>
        <family val="2"/>
        <scheme val="minor"/>
      </rPr>
      <t xml:space="preserve"> El riesgo se puede dar por corrupción, por uso indebido de activos o por la manipulación de la información financiera o presupuestal. El auditor debe seleccionar de los tres (3), cual considera sería la naturaleza del riesgo de fraude identificado.</t>
    </r>
  </si>
  <si>
    <t>Incentivos o presión: Por posibilidades de beneficios propios o presión externa a la realización del fraude.</t>
  </si>
  <si>
    <t>Oportunidad: Probabilidad de ejecutar el fraude sin ser descubierto, por falta o debilidad de los controles en el proceso, o por concentración indebida de funciones.</t>
  </si>
  <si>
    <t>Condiciones que propician el riesgo de fraude (Triángulo del Fraude)</t>
  </si>
  <si>
    <t>Racionalización: Justificacion o motivacion personal para cometer el fraude (Etica del funcionario orientada al comportamiento)</t>
  </si>
  <si>
    <t>Es importante tener en cuenta que independiente del resultado de la calificación del riesgo inherente inicial, si se determina que el mismo puede involucrar fraude, el resultado del riesgo inherente final es "CRITICO"</t>
  </si>
  <si>
    <t>En la misma hoja “2. Valoración de Riesgos y Controles”, los auditores calificarán el diseño de los controles para mitigar el riesgo de Incumplimiento de los criterios a evaluar. Para esto el auditor considerará si el control es apropiado, si fue socializado, si la frecuencia es razonable, si existe segregación de funciones, si está documentado y si es preventivo o correctivo.</t>
  </si>
  <si>
    <t>Culminada la fase de ejecución se procede a calificar la eficacia de los controles, de acuerdo con los resultados de las pruebas realizadas, para lo cual se considerará la evidencia de uso del control, si se configuraron observaciones o hallazgos y si en la auditoría anterior se observó el mismo incumplimiento.</t>
  </si>
  <si>
    <t>Finalmente, los resultados de la valoración del diseño del control y de la efectividad de los mismos, al ser ponderado permite obtener la calificación sobre la calidad y efeciencia del control fiscal interno. Para ponderar esta calificación la matriz le asigana al diseño de controles un 30% y a la efectividad, que corresponde a los resultados obtenidos en la ejecución de la auditoría, un 70%.</t>
  </si>
  <si>
    <t>Matriz de Riesgos y Controles AC</t>
  </si>
  <si>
    <t>¿Se identificó riesgo?
SI o NO</t>
  </si>
  <si>
    <t>Descripción del riesgo de incumplimiento</t>
  </si>
  <si>
    <t>Descripción del mecanismo de control</t>
  </si>
  <si>
    <t>Posibles efectos en caso de materialización del riesgo identificado</t>
  </si>
  <si>
    <t>Fecha</t>
  </si>
  <si>
    <t>Criterio de Evaluación</t>
  </si>
  <si>
    <t>SI/NO</t>
  </si>
  <si>
    <t>Riesgo de Incumplimiento</t>
  </si>
  <si>
    <t>Riesgo Combinado</t>
  </si>
  <si>
    <t>Tipo de prueba (Enfoque)</t>
  </si>
  <si>
    <t>Prodedimiento de Auditoría</t>
  </si>
  <si>
    <t>Posible evidencia a recopilar</t>
  </si>
  <si>
    <t>Responsable</t>
  </si>
  <si>
    <t>Fecha de Inicio</t>
  </si>
  <si>
    <t>Fecha de Terminación</t>
  </si>
  <si>
    <t>Combinada</t>
  </si>
  <si>
    <t>(Nombre de Auditor)</t>
  </si>
  <si>
    <t>dd/mm/aa</t>
  </si>
  <si>
    <t>(Nombre de Supervisor)</t>
  </si>
  <si>
    <t>Pruebas</t>
  </si>
  <si>
    <t>De control</t>
  </si>
  <si>
    <t>Analíticas</t>
  </si>
  <si>
    <t>De Detalle</t>
  </si>
  <si>
    <t>Descripción de la actividad de auditoría a realizar para identificar los riesgos</t>
  </si>
  <si>
    <t>Diseño de Procedimientos y Pruebas</t>
  </si>
  <si>
    <t>Pruebas de recorrido</t>
  </si>
  <si>
    <t>Las pruebas de recorrido permiten:</t>
  </si>
  <si>
    <t xml:space="preserve">Se deben realizar pruebas de recorrido para todos los criterios de evaluación, con el fin de obtener evidencia sobre su cumplimiento, identificar los principales riesgos que puedan existir y los controles existentes para mitigarlos. </t>
  </si>
  <si>
    <t>Para realizar una prueba de recorrido se deben tener en cuenta los siguientes pasos:</t>
  </si>
  <si>
    <t>1. Para cada uno de los criterios de evaluación, se debe seguir el flujo de procesamiento de una transacción real seleccionada utilizando los mismos documentos  y operaciones que utiliza el funcionario del sujeto de control para ejecutar la actividad.</t>
  </si>
  <si>
    <t>El auditor analiza una misma transacción o actividad a través de todo el proceso, a partir del hecho generador de la misma, su autorización, registro, procesamiento, hasta su culminación o contabilización e inclusión en los estados financieros, si es del caso. En el desarrollo de la prueba deben ser identificados los riesgos y determinar si existen controles.</t>
  </si>
  <si>
    <t>Cuando la prueba se realice sobre el funcionamiento de una aplicación informática, se debe utilizar preferiblemente un entorno de pruebas que sea parecido al de producción; si no fuera posible trabajar en un entorno de pruebas, se deberá tener cuidado de eliminar todas las transacciones ejecutadas en la prueba.</t>
  </si>
  <si>
    <t>2. El auditor debe indagar con el funcionario del sujeto de control sobre la comprensión de sus funciones y de las instrucciones para la aplicación de los controles y especialmente en lo que respecta al tratamiento de las excepciones encontradas y el procesamiento de los errores. El auditor debe corroborar que el funcionario sabe qué hacer, según los procedimientos establecidos por la entidad y debe confirmar, si hace, lo que está previsto en ellos.</t>
  </si>
  <si>
    <t>3. Se debe contemplar la solicitud de información a aquellos funcionarios que realmente llevan a cabo los procesos y actividades de control relevantes como parte de su trabajo diario.</t>
  </si>
  <si>
    <t>4. Es necesario corroborar la información en varios puntos de la prueba de recorrido solicitando al funcionario que describa su conocimiento de las actividades previas  y posteriores al proceso y/o actividad que realiza, y que soporte lo que hace, es decir, el auditor debe exigir la evidencia de las afirmaciones del funcionario, en el mismo momento de la prueba.</t>
  </si>
  <si>
    <t>5. Debe preguntar y obtener evidencia que pueda ayudar a identificar debilidades de control o indicadores de fraude.</t>
  </si>
  <si>
    <t>Por ejemplo, se puede preguntar:
•¿Le han pedido alguna vez que evite u omita el procedimiento de control interno? Si es así, describa la situación, por qué ocurrió y qué
sucedió.
•¿Qué hace cuando usted encuentra un error?
•¿Cómo determina si ha ocurrido un error?
•¿Qué clase de errores suele encontrar?
•¿Cómo se solucionan los errores?</t>
  </si>
  <si>
    <t>Si nunca se ha detectado un error, el auditor debe evaluar si es debido a controles preventivos o si las personas que realizan los controles internos, adolecen de las habilidades o conocimientos necesarios para identificar un error.</t>
  </si>
  <si>
    <t xml:space="preserve">El auditor realiza pruebas de recorrido de un número pequeño de operaciones para examinar el diseño de un control, comprender y confirmar su funcionamiento, examinando:
1.	Si existe control o no.
2.	Si los controles son eficaces.
3.	Si los controles están siendo aplicados continuamente.
</t>
  </si>
  <si>
    <t>El análisis de cada uno de los riesgos asociados a los proceso en los mapas de riesgos del sujeto vigilado, puede hacer parte de las pruebas de recorrido.</t>
  </si>
  <si>
    <t>La obtención de un buen conocimiento y comprensión de los controles de una entidad, no debe considerarse como una prueba de su eficacia operativa; dicha prueba se lleva a cabo en la fase de ejecución.</t>
  </si>
  <si>
    <t>DILIGENCIAMIENTO DEL FORMATO</t>
  </si>
  <si>
    <t>La pruebas de recorrido deben realizarse para cada uno de los criterios a evaluar. Para eso cada una de las pestañas tiene un espacio en el cual se debe citar el criterio que se evaluará.</t>
  </si>
  <si>
    <t>El auditor debe elaborar la lista de los aspectos a evaluar por cada criterio y describir la actividad que se realizará en la prueba de recorrido.</t>
  </si>
  <si>
    <t xml:space="preserve">Realizada la actividad se debe determinar si en la misma se ha detectado algún riesgo, el cual debe ser descrito y clasificado a criterio del auditor en los niveles de riesgo, alto, medio o bajo. </t>
  </si>
  <si>
    <t>En medio de la prueba de recorrido o a través de solicitud de información, el auditor debe determinar si el sujeto vigilado ha establecido controles para gestionar el riesgo , si el mismo puede clasificarse como de fraude y los posibles efectos en caso de materializarse.</t>
  </si>
  <si>
    <t>Es posible que una sola actividad genere varios riesgos , para lo cual se debe usar un reglón para cada riesgo.</t>
  </si>
  <si>
    <t xml:space="preserve">Fuentes: </t>
  </si>
  <si>
    <t>Guía de auditoría financiera - GAF En el marco de las Normas de Auditoría para Entidades Fiscalizadoras Superiores – ISSAI, Numeral 2.4.1 (CGR)</t>
  </si>
  <si>
    <t>Guía de Auditoría de Cumplimiento AGR</t>
  </si>
  <si>
    <t>Programa de Auditoría</t>
  </si>
  <si>
    <t xml:space="preserve">La elaboración del plan de trabajo y programa de auditoría son los pasos finales del proceso de planeación, por lo tanto, estos instrumentos establecen cómo se realizará la auditoría desde el principio hasta el final mediante el examen de todos los aspectos críticos para llegar a un entendimiento sobre lo que se hará y cómo se hará . </t>
  </si>
  <si>
    <t>El Programa de Auditoría es un documento en Excel en donde el auditor describe los procedimientos de auditoría a realizar, la posible evidencia a recopilar, el alcance y oportunidad de las pruebas.</t>
  </si>
  <si>
    <t>Enfoque - Tipos de pruebas</t>
  </si>
  <si>
    <t>La auditoría de cumplimiento se enfoca principalmente en leyes, reglamentos, políticas, códigos, estipulaciones contractuales, entre otras disposiciones emanadas de organismos o entidades competentes, que han sido identificadas como criterios de evaluación, y debe considerar los riesgos y controles asociados a dichas disposiciones.</t>
  </si>
  <si>
    <r>
      <t xml:space="preserve">El enfoque de este tipo de auditoría puede ser:
•	</t>
    </r>
    <r>
      <rPr>
        <b/>
        <sz val="11"/>
        <color theme="1"/>
        <rFont val="Calibri"/>
        <family val="2"/>
        <scheme val="minor"/>
      </rPr>
      <t>De control.</t>
    </r>
    <r>
      <rPr>
        <sz val="11"/>
        <color theme="1"/>
        <rFont val="Calibri"/>
        <family val="2"/>
        <scheme val="minor"/>
      </rPr>
      <t xml:space="preserve"> Cuando la evaluación del diseño de control es eficiente, entonces existe la confianza en él y, por lo tanto, en términos generales se realizan pruebas con el fin de determinar la efectividad del mismo.
•</t>
    </r>
    <r>
      <rPr>
        <b/>
        <sz val="11"/>
        <color theme="1"/>
        <rFont val="Calibri"/>
        <family val="2"/>
        <scheme val="minor"/>
      </rPr>
      <t xml:space="preserve">	Sustantivo</t>
    </r>
    <r>
      <rPr>
        <sz val="11"/>
        <color theme="1"/>
        <rFont val="Calibri"/>
        <family val="2"/>
        <scheme val="minor"/>
      </rPr>
      <t xml:space="preserve">. Cuando la evaluación del diseño de controles es ineficiente o inexistente, en términos generales, se aplicarán pruebas de detalle y analíticas.
•	</t>
    </r>
    <r>
      <rPr>
        <b/>
        <sz val="11"/>
        <color theme="1"/>
        <rFont val="Calibri"/>
        <family val="2"/>
        <scheme val="minor"/>
      </rPr>
      <t>Combinado</t>
    </r>
    <r>
      <rPr>
        <sz val="11"/>
        <color theme="1"/>
        <rFont val="Calibri"/>
        <family val="2"/>
        <scheme val="minor"/>
      </rPr>
      <t>. Cuando la evaluación del diseño de controles es parcialmente adecuada, por tanto, en términos generales, se aplicarán tantas pruebas de controles como sustantivas.</t>
    </r>
  </si>
  <si>
    <t>Procedimientos de la auditoría de cumplimiento</t>
  </si>
  <si>
    <t xml:space="preserve">Los procedimientos de la auditoría de cumplimiento deben diseñarse como respuesta al riesgo y su aplicación debe permitir la recolección de evidencias utilizando diversas técnicas de recopilación, para poder llegar a la conclusión de la auditoría y expresar el concepto sobre si la información acerca de la materia o asunto auditado cumple con los criterios aplicables .
Se desprende del numeral 5.3.1 de “ISSAI de Auditoría de cumplimiento Manual de implementación”, que para la realización de los procedimientos de auditoría se debe seleccionar una combinación de técnicas para la obtención de evidencia en la fase de ejecución, aunque también se pueden aplicar individualmente. Lo que se busca es mayor confiablidad y conclusiones con el nivel de aseguramiento que ha sido seleccionado.
</t>
  </si>
  <si>
    <t>Estas técnicas podrían ser la observación, inspección, indagación, entrevista, confirmación externa, repetición (desempeño y cálculo), procedimientos analíticos y pruebas de controles, todas estas descritas en el Procedimiento para la Auditoría de Cumplimiento.</t>
  </si>
  <si>
    <r>
      <rPr>
        <b/>
        <sz val="11"/>
        <color theme="1"/>
        <rFont val="Calibri"/>
        <family val="2"/>
        <scheme val="minor"/>
      </rPr>
      <t>Observación</t>
    </r>
    <r>
      <rPr>
        <sz val="11"/>
        <color theme="1"/>
        <rFont val="Calibri"/>
        <family val="2"/>
        <scheme val="minor"/>
      </rPr>
      <t>: Esta técnica consiste en presenciar cómo se desenvuelve un proceso o un procedimiento en curso.</t>
    </r>
  </si>
  <si>
    <r>
      <rPr>
        <b/>
        <sz val="11"/>
        <color theme="1"/>
        <rFont val="Calibri"/>
        <family val="2"/>
        <scheme val="minor"/>
      </rPr>
      <t xml:space="preserve">Inspección: </t>
    </r>
    <r>
      <rPr>
        <sz val="11"/>
        <color theme="1"/>
        <rFont val="Calibri"/>
        <family val="2"/>
        <scheme val="minor"/>
      </rPr>
      <t>Esta técnica consiste en examinar los libros, registros y otros documentos de expedientes o activos materiales. Los auditores analizarán la veracidad de los documentos, identificando los posibles riesgos y documentando en los papeles de trabajo. Los auditores podrán también pedir información a diferentes fuentes sobre el origen de los documentos, así como sobre los controles aplicados para su elaboración y conservación.</t>
    </r>
  </si>
  <si>
    <r>
      <rPr>
        <b/>
        <sz val="11"/>
        <color theme="1"/>
        <rFont val="Calibri"/>
        <family val="2"/>
        <scheme val="minor"/>
      </rPr>
      <t>Indagación:</t>
    </r>
    <r>
      <rPr>
        <sz val="11"/>
        <color theme="1"/>
        <rFont val="Calibri"/>
        <family val="2"/>
        <scheme val="minor"/>
      </rPr>
      <t xml:space="preserve"> Esta técnica consiste en requerir información de diversas fuentes y comprende desde requerimientos oficiales y por escrito hasta contactos verbales; también puede consistir en entrevistas a expertos. L</t>
    </r>
  </si>
  <si>
    <r>
      <t xml:space="preserve">Entrevistas: </t>
    </r>
    <r>
      <rPr>
        <sz val="11"/>
        <color theme="1"/>
        <rFont val="Calibri"/>
        <family val="2"/>
        <scheme val="minor"/>
      </rPr>
      <t>Las entrevistas pueden realizarse de manera presencial o virtual, las cuales deben quedar debidamente documentadas. La indagación no representa por sí sola una fuente probatoria suficiente y apropiada, por lo que, para obtener evidencia que reúna estas características, se debe realizar en paralelo con otros procedimientos.</t>
    </r>
  </si>
  <si>
    <r>
      <t xml:space="preserve">Confirmación: </t>
    </r>
    <r>
      <rPr>
        <sz val="11"/>
        <color theme="1"/>
        <rFont val="Calibri"/>
        <family val="2"/>
        <scheme val="minor"/>
      </rPr>
      <t>Consiste realmente en ratificar que lo expresado por los registros corresponde a hechos ciertos e, igualmente, que lo manifestado por funcionarios en las indagaciones que efectúa el auditor se ajusta a la realidad. Pueden ser internas cuando se coteja información con la existente en el sujeto vigilado o externa cuando se realiza la circularización con terceros.</t>
    </r>
  </si>
  <si>
    <r>
      <rPr>
        <b/>
        <sz val="11"/>
        <color theme="1"/>
        <rFont val="Calibri"/>
        <family val="2"/>
        <scheme val="minor"/>
      </rPr>
      <t>Repetición:</t>
    </r>
    <r>
      <rPr>
        <sz val="11"/>
        <color theme="1"/>
        <rFont val="Calibri"/>
        <family val="2"/>
        <scheme val="minor"/>
      </rPr>
      <t xml:space="preserve"> Esta técnica consiste en volver a realizar de modo independiente los mismos procedimientos ya realizados por la entidad auditada, manualmente o por técnicas de auditoría asistida por ordenador. Por ejemplo, se pueden analizar los documentos de un expediente para comprobar si la entidad auditada ha adoptado las decisiones correctas o prestado los servicios requeridos conforme a los criterios aplicables.</t>
    </r>
  </si>
  <si>
    <r>
      <t xml:space="preserve">Procedimientos analíticos: </t>
    </r>
    <r>
      <rPr>
        <sz val="11"/>
        <color theme="1"/>
        <rFont val="Calibri"/>
        <family val="2"/>
        <scheme val="minor"/>
      </rPr>
      <t>Los procedimientos analíticos engloban la comparación de datos o la investigación de fluctuaciones o relaciones que presentan falta de coherencia. Las técnicas de análisis de regresión u otros métodos matemáticos pueden servir de ayuda a los auditores para comparar los resultados previstos con los conseguidos en la práctica.</t>
    </r>
  </si>
  <si>
    <r>
      <t xml:space="preserve">Pruebas de Controles: </t>
    </r>
    <r>
      <rPr>
        <sz val="11"/>
        <color theme="1"/>
        <rFont val="Calibri"/>
        <family val="2"/>
        <scheme val="minor"/>
      </rPr>
      <t>Procedimiento de auditoría diseñado para evaluar la eficacia operativa de los controles en la prevención o en la detección y corrección de incorrecciones materiales en las afirmaciones.</t>
    </r>
  </si>
  <si>
    <t>El auditor debe señalar la fuente de criterio, el criterio, el riesgo de incumplimiento y la calificación obtenida para el riesgo combinado, para cada uno de los riesgos.</t>
  </si>
  <si>
    <t xml:space="preserve">Se debe definir el enfoque de la prueba, el procedimiento de auditoría a realizar y la posible evidencia a recopilar. Así como, el periodo de tiempo en el que se estima se realizará la actividad y el auditor responsable de ejecutar dicho procedimiento. </t>
  </si>
  <si>
    <t>Cuando la actividad se haya ejecutado, se debe diligenciar el periodo en la cual se realizó y el papel de trabajo que presenta la evidencia del trabajo realizado</t>
  </si>
  <si>
    <t>Fuente: 4.3.	ENFOQUE, 4.4.7.	Plan de Trabajo y Programa de Auditoría , 4.4.8.	Procedimientos de la auditoría de cumplimiento, GUÍA DE AUDITORÍA EN EL MARCO CONSTITUCIONAL Y LEGAL DE VIGILANCIA Y CONTROL FISCAL ARMONIZADO CON LAS NORMAS INTERNACIONALES - ISSAI</t>
  </si>
  <si>
    <t>De ser necesario y si lo considera el equipo auditor, en las pruebas de recorrido se podrán realizar entrevistas y otras pruebas diseñadas por los auditores para la determinación de riesgos.</t>
  </si>
  <si>
    <t xml:space="preserve">Descripción de la actividad a evaluar </t>
  </si>
  <si>
    <t>N° Riesgo</t>
  </si>
  <si>
    <t>CONTRALORÍA GENERAL DE SANTIAGO DE CALI</t>
  </si>
  <si>
    <t>Referenciación:</t>
  </si>
  <si>
    <t>PAPEL DE TRABAJO PT 23-AC PRUEBA DE RECORRIDO CRITERIOS DE EVALUACIÓN - Verión 2.1</t>
  </si>
  <si>
    <t>Fecha realización:</t>
  </si>
  <si>
    <t>Vigencia PVCFT</t>
  </si>
  <si>
    <t>DISEÑO DE LA PRUEBA DE RECORRIDO</t>
  </si>
  <si>
    <t>RESULTADO DE L APRUEBA DE RECORRIDO</t>
  </si>
  <si>
    <t>TIPO DE CONTROL</t>
  </si>
  <si>
    <t>Automático</t>
  </si>
  <si>
    <t>Semiautomático</t>
  </si>
  <si>
    <t>Manual</t>
  </si>
  <si>
    <r>
      <t xml:space="preserve">Valoración Efectividad de los Controles
</t>
    </r>
    <r>
      <rPr>
        <b/>
        <sz val="10"/>
        <color rgb="FF000000"/>
        <rFont val="Calibri"/>
        <family val="2"/>
        <scheme val="minor"/>
      </rPr>
      <t xml:space="preserve"> (70%)</t>
    </r>
  </si>
  <si>
    <t>Rol</t>
  </si>
  <si>
    <t xml:space="preserve">CALIFICACION SOBRE LA CALIDAD Y EFICIENCIA DEL CONTROL FISCAL INTERNO  INTERNO </t>
  </si>
  <si>
    <t xml:space="preserve">Fecha de Inicio </t>
  </si>
  <si>
    <t>Tiempo Estimado
(DD-MM-AAA)</t>
  </si>
  <si>
    <t>Tiempo Real
(DD-MM-AAA)</t>
  </si>
  <si>
    <t>REF.
 Papeles de Trabajo</t>
  </si>
  <si>
    <t>-Confirmar que la comprensión del asunto o materia a evaluar es completa y correcta, o reajustar la percepción previa del auditor.
- Confirmar, descartar o modificar los riesgos identificados previamente en la revisión de la información
- Identificar riesgos no identificados previamente en la revisión de la información
- Verificar la existencia de controles relevantes en las actividades ordinarias y si están funcionando adecuadamente los controles
- Confirmar la comprensión por parte del auditor del diseño de los controles identificados.
- Verificar la consistencia y pertinencia de la documentación y de los diagramas de flujo existentes.</t>
  </si>
  <si>
    <t>N°
 Riesgo</t>
  </si>
  <si>
    <t>CRITERIO DE EVALUACIÓN</t>
  </si>
  <si>
    <t>Asunto o materia auditada:</t>
  </si>
  <si>
    <t>Entidad:</t>
  </si>
  <si>
    <t>Período Auditado:</t>
  </si>
  <si>
    <t>Vigencia PGAT:</t>
  </si>
  <si>
    <t>Fecha de elaboración:</t>
  </si>
  <si>
    <t>Punto de control:</t>
  </si>
  <si>
    <t>Firma</t>
  </si>
  <si>
    <t>Equipo de Auditoría</t>
  </si>
  <si>
    <t xml:space="preserve">MODELO 05-PLAN Y PROGRAMA - ANEXO CONTROL PROCEDIMIENTOS </t>
  </si>
  <si>
    <t>Riesgo de fraude
SI o NO</t>
  </si>
  <si>
    <t xml:space="preserve">N° 
Criterio </t>
  </si>
  <si>
    <t>PAPEL DE TRABAJO PT 24-AC RIESGOS Y CONTROLES - Verión 2.1</t>
  </si>
  <si>
    <t>A.</t>
  </si>
  <si>
    <t>Ambiente de control</t>
  </si>
  <si>
    <t>Criterio de evaluación del componente</t>
  </si>
  <si>
    <t>3.
Puntaje</t>
  </si>
  <si>
    <t>4.
Observaciones</t>
  </si>
  <si>
    <t>Calificación parcial del componente</t>
  </si>
  <si>
    <t>A</t>
  </si>
  <si>
    <t>B</t>
  </si>
  <si>
    <t>C</t>
  </si>
  <si>
    <t>D</t>
  </si>
  <si>
    <t>B.</t>
  </si>
  <si>
    <t>Gestión del riesgos</t>
  </si>
  <si>
    <t>2.
Valoración</t>
  </si>
  <si>
    <t>C.</t>
  </si>
  <si>
    <t>Actividades de control</t>
  </si>
  <si>
    <t>D.</t>
  </si>
  <si>
    <t>Información y comunicación</t>
  </si>
  <si>
    <t>E.</t>
  </si>
  <si>
    <t>Supervisión y monitoreo</t>
  </si>
  <si>
    <t>Calificación total de control fiscal interno por componentes del aunto o materia a auditar</t>
  </si>
  <si>
    <t>Calificación componente</t>
  </si>
  <si>
    <t>Valoración CGR</t>
  </si>
  <si>
    <t>Componentes de Control Interno 
(10%)</t>
  </si>
  <si>
    <r>
      <t xml:space="preserve">Valoración del Diseño de Controles-Eficiencia
</t>
    </r>
    <r>
      <rPr>
        <b/>
        <sz val="10"/>
        <color indexed="8"/>
        <rFont val="Calibri"/>
        <family val="2"/>
        <scheme val="minor"/>
      </rPr>
      <t xml:space="preserve">(20%) </t>
    </r>
  </si>
  <si>
    <r>
      <t>Referenciación:</t>
    </r>
    <r>
      <rPr>
        <b/>
        <sz val="12"/>
        <color theme="1"/>
        <rFont val="Arial"/>
        <family val="2"/>
      </rPr>
      <t/>
    </r>
  </si>
  <si>
    <t>Papel de Trabajo PT 25-AC Materialidad e incidencia en el concepto AC - Versión 2.1</t>
  </si>
  <si>
    <t>Cualitativa</t>
  </si>
  <si>
    <t>Dirección Control Fiscal</t>
  </si>
  <si>
    <t>Cuantitativa</t>
  </si>
  <si>
    <t>Ingresos programados</t>
  </si>
  <si>
    <t>Entidad auditada:</t>
  </si>
  <si>
    <t>Cualitativa-cuantitativa</t>
  </si>
  <si>
    <t>Gastos programados</t>
  </si>
  <si>
    <t>Período auditado:</t>
  </si>
  <si>
    <t>Ingresos ejecutados</t>
  </si>
  <si>
    <t>Gastos ejecutados</t>
  </si>
  <si>
    <t xml:space="preserve">Otra base </t>
  </si>
  <si>
    <t>Otros</t>
  </si>
  <si>
    <t>Materialidad Aplicada</t>
  </si>
  <si>
    <t>Administrativos</t>
  </si>
  <si>
    <t>Fiscales</t>
  </si>
  <si>
    <t>Disciplinarios</t>
  </si>
  <si>
    <t>Sin hallazgos</t>
  </si>
  <si>
    <t>No se auditó la materia</t>
  </si>
  <si>
    <t>Sin reservas</t>
  </si>
  <si>
    <t>Incumplimiento Material con reserva</t>
  </si>
  <si>
    <t>Incumplimiento Material adversa</t>
  </si>
  <si>
    <t>SUMATORIA PUNTAJE DE VARIABLES</t>
  </si>
  <si>
    <r>
      <t xml:space="preserve">CALIFICACIÓN </t>
    </r>
    <r>
      <rPr>
        <b/>
        <sz val="11"/>
        <rFont val="Calibri"/>
        <family val="2"/>
      </rPr>
      <t>DE CRITERIOS DE GESTIÓN</t>
    </r>
    <r>
      <rPr>
        <b/>
        <sz val="11"/>
        <rFont val="Calibri"/>
        <family val="2"/>
      </rPr>
      <t xml:space="preserve"> </t>
    </r>
  </si>
  <si>
    <t>AGRUPACIÓN DE LA CATEGORIZACIÓN DE LOS SUJETOS POR NIVEL</t>
  </si>
  <si>
    <t>RANGO ESTABLECIDO PARA DETERMINAR MATERIALIDAD</t>
  </si>
  <si>
    <t>CRITERIOS PARA ESTABLECER EL PONCENTAJE DE MATERIALIDAD</t>
  </si>
  <si>
    <t>% Materialidad media según nivel del Sujeto de Control</t>
  </si>
  <si>
    <t>Limitación en el alcance con reserva</t>
  </si>
  <si>
    <t>1. MATERIALIDAD CUANTITATIVA</t>
  </si>
  <si>
    <t>Base saldo de activos, pasivo, patrimonio, ingresos, gastos y margen bruto: ENTRE 0,50% y 3,0%</t>
  </si>
  <si>
    <t>Limitación en el alcance - Abstención de concepto</t>
  </si>
  <si>
    <t>I. Seleccione una de las bases y el porcentaje según juicio profesional:</t>
  </si>
  <si>
    <t>MEJOR CALIFICACION</t>
  </si>
  <si>
    <t>Entre &gt;1,0% y &lt;=1,5%</t>
  </si>
  <si>
    <t>1. A menor puntaje de la calificación de las variables de auditoría (Mejores resultados), mayor tolerancia o porcentaje de materialidad cuantitativa.
2. De conformidad con el rango general establecido por   Guide to Using International Standards on Auditing in the Audits of Small- and Medium-Sized Entities Volume 2 —Practical Guidance (Third edition) que va del 1% al 3%, se estableció la materialidad % por nivel, tal como se presenta en la siguiente columna.</t>
  </si>
  <si>
    <t>No hubo auditoría</t>
  </si>
  <si>
    <t>Base seleccionada</t>
  </si>
  <si>
    <t>Monto</t>
  </si>
  <si>
    <t>Inadecuado o inexistente</t>
  </si>
  <si>
    <t>Parcialmente adecuado</t>
  </si>
  <si>
    <t xml:space="preserve">Criterios de selección </t>
  </si>
  <si>
    <t>CALIFICACIÓN INTERMEDIA</t>
  </si>
  <si>
    <t>Entre &gt;0,5% y &lt;=1,0%</t>
  </si>
  <si>
    <t>BASES DE SELECCIÓN</t>
  </si>
  <si>
    <t>RANGOS DE PORCENTAJE</t>
  </si>
  <si>
    <t>RANGOS</t>
  </si>
  <si>
    <t>Nivel 1</t>
  </si>
  <si>
    <t>Nivel 2</t>
  </si>
  <si>
    <t>Nivel 3</t>
  </si>
  <si>
    <t>Entre &gt;=0,25% y &lt;=1,17%</t>
  </si>
  <si>
    <t>Entre &gt;=1,17% y &lt;=2,08%</t>
  </si>
  <si>
    <t>Entre &gt;=2,08% y &lt;=3,0%</t>
  </si>
  <si>
    <t>Cuantitativa y Cualitativa</t>
  </si>
  <si>
    <t>PEOR CALIFICACION</t>
  </si>
  <si>
    <t>Entre &gt;=0,20% y 0,5%</t>
  </si>
  <si>
    <t>Penales</t>
  </si>
  <si>
    <t>¿Hallazgos vigencias anteriores?</t>
  </si>
  <si>
    <t>Conceptos AC vigencia anterior</t>
  </si>
  <si>
    <t>Riesgo combinado período auditado</t>
  </si>
  <si>
    <t>Diseño del control período auditado</t>
  </si>
  <si>
    <t>Suma de puntos</t>
  </si>
  <si>
    <t>Rango de porcentaje</t>
  </si>
  <si>
    <t>Justificación selección base y porcentaje</t>
  </si>
  <si>
    <t xml:space="preserve">Materialidad de planeación (MP)                                                                                                                            </t>
  </si>
  <si>
    <t>II.  Multiplicar el porcentaje de la base seleccionada</t>
  </si>
  <si>
    <t>%</t>
  </si>
  <si>
    <t>MP</t>
  </si>
  <si>
    <t>Error tolerable (ET)</t>
  </si>
  <si>
    <t>III.  Multiplique la MP por el 50% o 75% dependiendo de la valoración de los riesgos identificados y el diseño de control</t>
  </si>
  <si>
    <t>Porcentaje determinado</t>
  </si>
  <si>
    <t>ET (MP*%)</t>
  </si>
  <si>
    <t xml:space="preserve">El ET es el límite maximo de aceptación de errores con el que el auditor puede concluir que el resultado de las pruebas debe lograr su objetivo. </t>
  </si>
  <si>
    <t>Nota Importante: Este ET nunca debe ser mayor que la materialidad que se determino en la etapa de la planificación y por lo tanto será una fracción de ella.</t>
  </si>
  <si>
    <t>Otros factores Cualitativos</t>
  </si>
  <si>
    <t xml:space="preserve">Determinación del importe para resumen de diferencias (RD)                                                                </t>
  </si>
  <si>
    <t>IV. Se obtiene multiplicando el MP x cualquiera de estos dos porcentajes 3% o 5% de acuerdo al porcentaje determinado en el ET.</t>
  </si>
  <si>
    <t>Otorgar subsidios y beneficios desconociendo criterios previamente establecidos</t>
  </si>
  <si>
    <t>Criterios asignación Subsidios / Beneficios contrarios a principios / fines de la ley / política / programa</t>
  </si>
  <si>
    <t>Porcentaje</t>
  </si>
  <si>
    <t>Importe para acumular RD (MP*%)</t>
  </si>
  <si>
    <t>Gastos realizados por fuera de los límites y la destinación prevista</t>
  </si>
  <si>
    <t xml:space="preserve">Pagos insuficientes e inoportunos a beneficiarios </t>
  </si>
  <si>
    <t>2. MATERIALIDAD CUALITATIVA</t>
  </si>
  <si>
    <t xml:space="preserve">Fallas en la prestación del servicio por inobservancia de obligaciones de inspección /control / vigilancia / supervisión </t>
  </si>
  <si>
    <t>Factor cualitativo</t>
  </si>
  <si>
    <t xml:space="preserve">Justificación </t>
  </si>
  <si>
    <t>Afectación de ingresos o gastos gubernamentales por inconsistencias en  liquidación / fiscalización / cobro / recaudo / pago</t>
  </si>
  <si>
    <t>Selección fase de planeación</t>
  </si>
  <si>
    <t>Fase de ejecución</t>
  </si>
  <si>
    <t xml:space="preserve">Recursos fiscales canalizados a fines distintos a los previstos por las Autoridades (Normas) </t>
  </si>
  <si>
    <t xml:space="preserve">Criterios de auditoría </t>
  </si>
  <si>
    <t>Materialidad por factor/criterio (%)</t>
  </si>
  <si>
    <t>Incidencia en la emisión de conclusiones y concepto del informe</t>
  </si>
  <si>
    <t xml:space="preserve">Recursos Administrados por terceros o particulares sin adecuado control y seguimiento </t>
  </si>
  <si>
    <t>Reconocimiento de operaciones inexistentes o duplicadas</t>
  </si>
  <si>
    <t xml:space="preserve">Suma de las incorrecciones </t>
  </si>
  <si>
    <t>Incumplimiento Material negativo o adverso</t>
  </si>
  <si>
    <t>3. JUSTIFICACIÓN CONCEPTO AC CONSIDERANDO LA IMPORTANCIA RELATIVA O MATERIALIDAD</t>
  </si>
  <si>
    <t>CONCEPTO AC</t>
  </si>
  <si>
    <t xml:space="preserve">Justificación del concepto de AC: </t>
  </si>
  <si>
    <t>Supervisor:</t>
  </si>
  <si>
    <t>Equipo de auditoría:</t>
  </si>
  <si>
    <t>OBSERVACIÓN O HALLAZGO</t>
  </si>
  <si>
    <t>VALOR</t>
  </si>
  <si>
    <t>XXXXXXXXXX</t>
  </si>
  <si>
    <t>TOTAL</t>
  </si>
  <si>
    <t>PAPEL DE TRABAJO PT 02-PF GESTIÓN DEL RIESGO DE AUDITORÍA - Versión 2.1</t>
  </si>
  <si>
    <t>Criterios a evaluar - Gestión del riesgo de auditoría</t>
  </si>
  <si>
    <t>Definición</t>
  </si>
  <si>
    <t>Experticia</t>
  </si>
  <si>
    <t>Contar con la experiencia práctica en el tipo de auditoría que se realiza, y tener la capacidad necesaria para emitir un juicio profesional.</t>
  </si>
  <si>
    <t>Conocimiento y formación</t>
  </si>
  <si>
    <t>Contar con conocimiento,  entrenamiento y formación general y específica en las normas aplicables para el control fiscal y en técnicas y procedimientos de control fiscal micro y de auditorías: Financiera y de Gestión, Desempeño y Cumplimiento</t>
  </si>
  <si>
    <t>Comprensión de la auditoría</t>
  </si>
  <si>
    <t>Capacidad para entender, discernir, interpretar, comprender, examinar, estudiar, observar, indagar, comparar, descomponer y detallar todo lo concerniente con al sujeto de control o la materia o asunto a auditar y los objetivos de la auditoría</t>
  </si>
  <si>
    <t>Planificación y asignación de recursos</t>
  </si>
  <si>
    <t>Comunicación/Información</t>
  </si>
  <si>
    <t>Forma como interactúan los diversos roles entre sí, con el nivel directivo de la Contraloría Territorial y con los auditados, de manera que se logre una comunicación simple, clara y oportuna, garantizando el desarrollo del proceso auditor que se encuentra en desarrollo.</t>
  </si>
  <si>
    <t>Papel de Trabajo PT 02-PF Gestión del Riesgo de Auditoría Versión 2.1</t>
  </si>
  <si>
    <r>
      <t>Evaluación de criterios y acciones -</t>
    </r>
    <r>
      <rPr>
        <sz val="12"/>
        <color theme="0" tint="-0.499984740745262"/>
        <rFont val="Calibri"/>
        <family val="2"/>
        <scheme val="minor"/>
      </rPr>
      <t xml:space="preserve"> Gestión del riesgo de auditoría</t>
    </r>
  </si>
  <si>
    <t>ATENCIÓN: Este archivo debe ser utilizado en versiones Excel 2007 o superiores.</t>
  </si>
  <si>
    <t>2.
Criterios a evaluar</t>
  </si>
  <si>
    <t>3.
Roles que califican (Calificados)</t>
  </si>
  <si>
    <t>1. Riesgo de detección</t>
  </si>
  <si>
    <t>CASILLAS  TRAMITADAS POR EL JEFE DE CONTROL FISCAL O QUIEN HAGA SUS VECES</t>
  </si>
  <si>
    <t>Calificación del riesgo</t>
  </si>
  <si>
    <t>Evaluación del diseño de control</t>
  </si>
  <si>
    <t>4. Calificadores</t>
  </si>
  <si>
    <t>5.
Calificación final</t>
  </si>
  <si>
    <t>6.
Decisión de gestión</t>
  </si>
  <si>
    <t>7.
Debilidades a gestionar</t>
  </si>
  <si>
    <t>8.
Acciones de gestión</t>
  </si>
  <si>
    <r>
      <t xml:space="preserve">9.
Fecha inicio
</t>
    </r>
    <r>
      <rPr>
        <sz val="9"/>
        <color rgb="FFC00000"/>
        <rFont val="Calibri"/>
        <family val="2"/>
        <scheme val="minor"/>
      </rPr>
      <t>(dd-mmm-aaaa)</t>
    </r>
  </si>
  <si>
    <r>
      <t xml:space="preserve">10.
Fecha final
</t>
    </r>
    <r>
      <rPr>
        <sz val="9"/>
        <color rgb="FFC00000"/>
        <rFont val="Calibri"/>
        <family val="2"/>
        <scheme val="minor"/>
      </rPr>
      <t>(dd-mmm-aaaa)</t>
    </r>
  </si>
  <si>
    <t>11.
Seguimiento</t>
  </si>
  <si>
    <t>Conclusión por rol</t>
  </si>
  <si>
    <t>Sí requiere acción.</t>
  </si>
  <si>
    <t>Puntaje rol</t>
  </si>
  <si>
    <t>Decisión</t>
  </si>
  <si>
    <t>Decisión según debilidad.</t>
  </si>
  <si>
    <t>No requiere acción.</t>
  </si>
  <si>
    <t>Riesgo mitigable con la realización de la auditoría</t>
  </si>
  <si>
    <t>No posee la formación en la nueva GAT</t>
  </si>
  <si>
    <t>Darle formación y capacitación en la nueva GAT</t>
  </si>
  <si>
    <r>
      <rPr>
        <sz val="11"/>
        <color theme="4" tint="-0.499984740745262"/>
        <rFont val="Calibri"/>
        <family val="2"/>
        <scheme val="minor"/>
      </rPr>
      <t>12.</t>
    </r>
    <r>
      <rPr>
        <sz val="12"/>
        <color theme="4" tint="-0.499984740745262"/>
        <rFont val="Calibri"/>
        <family val="2"/>
        <scheme val="minor"/>
      </rPr>
      <t xml:space="preserve"> Calificación riesgo de detección total</t>
    </r>
  </si>
  <si>
    <t>Papel de Trabajo PT 02-PF Gestión riesgos de auditoría - Versión 2.1</t>
  </si>
  <si>
    <t>DIRECCIÓN TÉCNICA:</t>
  </si>
  <si>
    <t>ENTIDAD AUDITADA:</t>
  </si>
  <si>
    <t xml:space="preserve">FECHA DE ELABORACIÓN: </t>
  </si>
  <si>
    <t>Criterios a evaluar</t>
  </si>
  <si>
    <t>Planeación</t>
  </si>
  <si>
    <t>Ejecución e informe</t>
  </si>
  <si>
    <t>Consecuencias o Impacto</t>
  </si>
  <si>
    <t>Riesgo de Detección</t>
  </si>
  <si>
    <t>Actividades para dar respuesta a los riesgos evaluados</t>
  </si>
  <si>
    <t>Impacto Despues de Actividades</t>
  </si>
  <si>
    <t>Pertinente</t>
  </si>
  <si>
    <t>Oportuna</t>
  </si>
  <si>
    <t>Riesgo Final Ejecución e Informe</t>
  </si>
  <si>
    <t>Calificación de Detección</t>
  </si>
  <si>
    <t>Competencia de los auditores</t>
  </si>
  <si>
    <t xml:space="preserve">Ver hoja Calificación competencias </t>
  </si>
  <si>
    <t>Recursos financieros</t>
  </si>
  <si>
    <t xml:space="preserve">Recursos Humanos </t>
  </si>
  <si>
    <t>Calidad de la información</t>
  </si>
  <si>
    <t>Permanencia de los auditores en el proceso</t>
  </si>
  <si>
    <t>Tiempo asignado versus los objetivos</t>
  </si>
  <si>
    <t>Falta de expertos</t>
  </si>
  <si>
    <t>Claridad de los objetivos y alcance</t>
  </si>
  <si>
    <t>Actitud del equipo multidisciplinario</t>
  </si>
  <si>
    <t>Enfermedad o contingencia en el equipo auditor</t>
  </si>
  <si>
    <t>Conocimiento previo del asunto auditado</t>
  </si>
  <si>
    <t xml:space="preserve">Comprensión de la metodología del tipo de auditoría </t>
  </si>
  <si>
    <t xml:space="preserve"> De 1 a &lt;= 1,5</t>
  </si>
  <si>
    <t>De &gt;= 1,6 a &lt;= 2</t>
  </si>
  <si>
    <t>De &gt; 2,1 a 3</t>
  </si>
  <si>
    <t>Alto-Crítico</t>
  </si>
  <si>
    <t>VARIABLES RIESGO DE AUDITORÍA</t>
  </si>
  <si>
    <t>RIESGO DE AUDITORÍA</t>
  </si>
  <si>
    <t>RIESGO COMBINADO</t>
  </si>
  <si>
    <t>RESULTADO PROMEDIO RIESGO DETECCIÓN</t>
  </si>
  <si>
    <t>De &gt;2,0 a 3</t>
  </si>
  <si>
    <r>
      <rPr>
        <b/>
        <sz val="11"/>
        <color indexed="8"/>
        <rFont val="Arial"/>
        <family val="2"/>
      </rPr>
      <t>ELABORADO POR:</t>
    </r>
    <r>
      <rPr>
        <sz val="11"/>
        <color indexed="8"/>
        <rFont val="Arial"/>
        <family val="2"/>
      </rPr>
      <t xml:space="preserve"> Grupo de Enlace Auditoría de Desempeño   </t>
    </r>
    <r>
      <rPr>
        <b/>
        <sz val="11"/>
        <color indexed="8"/>
        <rFont val="Arial"/>
        <family val="2"/>
      </rPr>
      <t/>
    </r>
  </si>
  <si>
    <t>Eficiente</t>
  </si>
  <si>
    <t>Ineficiente</t>
  </si>
  <si>
    <t>RIESGO DE DETECCIÓN</t>
  </si>
  <si>
    <t>Posibles efectos de materialización</t>
  </si>
  <si>
    <t xml:space="preserve"> </t>
  </si>
  <si>
    <t xml:space="preserve">Auditor: </t>
  </si>
  <si>
    <t>Supervisor (a):</t>
  </si>
  <si>
    <t>Gestión_Presupuestal</t>
  </si>
  <si>
    <t>Gestión_Financiera</t>
  </si>
  <si>
    <t xml:space="preserve">CONTRALORÍA GENERAL DE SANTIAGO DE CALI
</t>
  </si>
  <si>
    <t>Lider:</t>
  </si>
  <si>
    <t>Evaluación de criterios y acciones - Gestión riesgo de detección</t>
  </si>
  <si>
    <t xml:space="preserve">Fase </t>
  </si>
  <si>
    <r>
      <rPr>
        <sz val="11"/>
        <color theme="4" tint="-0.499984740745262"/>
        <rFont val="Calibri"/>
        <family val="2"/>
        <scheme val="minor"/>
      </rPr>
      <t>13.</t>
    </r>
    <r>
      <rPr>
        <sz val="12"/>
        <color theme="4" tint="-0.499984740745262"/>
        <rFont val="Calibri"/>
        <family val="2"/>
        <scheme val="minor"/>
      </rPr>
      <t xml:space="preserve"> Riesgo combinado total (Papel de trabajo PT 06-PF Riesgos y controles)</t>
    </r>
  </si>
  <si>
    <r>
      <rPr>
        <sz val="11"/>
        <color rgb="FFC00000"/>
        <rFont val="Calibri"/>
        <family val="2"/>
        <scheme val="minor"/>
      </rPr>
      <t>14.</t>
    </r>
    <r>
      <rPr>
        <sz val="14"/>
        <color rgb="FFC00000"/>
        <rFont val="Calibri"/>
        <family val="2"/>
        <scheme val="minor"/>
      </rPr>
      <t xml:space="preserve"> Riesgo de auditoría</t>
    </r>
  </si>
  <si>
    <t>Dirección Técnica:</t>
  </si>
  <si>
    <t xml:space="preserve">Firma </t>
  </si>
  <si>
    <t>Programar los recursos  tecnológicos, físicos, de información y de talento humano necesarios, para ejecutar la auditoría con la profundidad y el tiempo requerido para cumplir los objetivos establecidos.</t>
  </si>
  <si>
    <t>PUNTO DE CONTROL:</t>
  </si>
  <si>
    <t>YYYYYYYYYY</t>
  </si>
  <si>
    <t>OPCIONES</t>
  </si>
  <si>
    <t>CRíTICO</t>
  </si>
  <si>
    <t>LOGO</t>
  </si>
  <si>
    <t>Anexo 02-PF Administración documental y Papeles de Trabajo</t>
  </si>
  <si>
    <t xml:space="preserve">Sujeto de control: </t>
  </si>
  <si>
    <t>Auditoría o Actuación especial de fiscalización</t>
  </si>
  <si>
    <t xml:space="preserve">Vigencia auditada: </t>
  </si>
  <si>
    <t>Vigencia PVCFT:</t>
  </si>
  <si>
    <r>
      <t xml:space="preserve">                            INDICE ARCHIVO CORRIENTE - </t>
    </r>
    <r>
      <rPr>
        <b/>
        <sz val="10"/>
        <color indexed="8"/>
        <rFont val="Arial"/>
        <family val="2"/>
      </rPr>
      <t>AC</t>
    </r>
  </si>
  <si>
    <t>REF.</t>
  </si>
  <si>
    <t>CONTENIDO</t>
  </si>
  <si>
    <t>ARCHIVOS ELECTRONICOS</t>
  </si>
  <si>
    <t>ARCHIVO FÍSICO (Documental y/o digital - CD con referencia cruzada )</t>
  </si>
  <si>
    <t>N° Folios</t>
  </si>
  <si>
    <t>Folios</t>
  </si>
  <si>
    <t>N° Carpeta</t>
  </si>
  <si>
    <t>Nombre archivo y formato (pdf, excel, word, ...)</t>
  </si>
  <si>
    <t>Número de Paginas</t>
  </si>
  <si>
    <t>De</t>
  </si>
  <si>
    <t>Hasta</t>
  </si>
  <si>
    <t>A/C - 0</t>
  </si>
  <si>
    <t>Índice</t>
  </si>
  <si>
    <t>A/CP</t>
  </si>
  <si>
    <t>A/CP- 0</t>
  </si>
  <si>
    <t xml:space="preserve">Índice Archivo Corriente Planeación </t>
  </si>
  <si>
    <t>MARCAS DE AUDITORÍA SUGERIDAS EN LA GAT</t>
  </si>
  <si>
    <t>A/CP-2</t>
  </si>
  <si>
    <t>Asignación del trabajo</t>
  </si>
  <si>
    <t>Marca</t>
  </si>
  <si>
    <t>Descripción de la Marca</t>
  </si>
  <si>
    <t>A/CP-3</t>
  </si>
  <si>
    <t xml:space="preserve">Declaración de Independencia </t>
  </si>
  <si>
    <t>√</t>
  </si>
  <si>
    <t>Cotejado, comprobado y correcto</t>
  </si>
  <si>
    <t>A/CP-4</t>
  </si>
  <si>
    <t xml:space="preserve">Carta de Compromiso </t>
  </si>
  <si>
    <t>√√</t>
  </si>
  <si>
    <t>Verificado y revisado con documento fuente</t>
  </si>
  <si>
    <t>A/CP-6</t>
  </si>
  <si>
    <t>Conocimiento de la entidad</t>
  </si>
  <si>
    <t>Ω</t>
  </si>
  <si>
    <t>Varificado con libros oficiales y registros auxiliares</t>
  </si>
  <si>
    <t>A/CP-7</t>
  </si>
  <si>
    <t>∑</t>
  </si>
  <si>
    <t>Sumas correctas</t>
  </si>
  <si>
    <t>A/CP-8</t>
  </si>
  <si>
    <t xml:space="preserve">Plan de Trabajo  y Programa Auditoría </t>
  </si>
  <si>
    <t>Sumas correctas horizontal</t>
  </si>
  <si>
    <t>A/CP-10</t>
  </si>
  <si>
    <t>Análisis de la cuenta</t>
  </si>
  <si>
    <t>^</t>
  </si>
  <si>
    <t>Cálculo verifacado</t>
  </si>
  <si>
    <t>A/CP-11</t>
  </si>
  <si>
    <t>Determinación de la muestra</t>
  </si>
  <si>
    <t>⊖</t>
  </si>
  <si>
    <t>Circularizado</t>
  </si>
  <si>
    <t>A/CP-12</t>
  </si>
  <si>
    <t>Matriz de Planeación de Auditoría</t>
  </si>
  <si>
    <t>⊖√</t>
  </si>
  <si>
    <t>Circularización confirmada</t>
  </si>
  <si>
    <t>A/CP-14</t>
  </si>
  <si>
    <t xml:space="preserve">Criterios de identificación de temas o asuntos </t>
  </si>
  <si>
    <t>¥</t>
  </si>
  <si>
    <t>Inspección física</t>
  </si>
  <si>
    <t>A/CP-16</t>
  </si>
  <si>
    <t>Actas y/o ayudas de memoria</t>
  </si>
  <si>
    <t>©</t>
  </si>
  <si>
    <t>Operación autorizada</t>
  </si>
  <si>
    <t>A/CP-18</t>
  </si>
  <si>
    <t>X</t>
  </si>
  <si>
    <t xml:space="preserve">No cumple - Documento no conforme </t>
  </si>
  <si>
    <t>A/CE</t>
  </si>
  <si>
    <t>FASE EJECUCION</t>
  </si>
  <si>
    <t>A/CE-0</t>
  </si>
  <si>
    <t>Indice Archivo Corriente Ejecución</t>
  </si>
  <si>
    <t>A/CE-2 -ACE-8</t>
  </si>
  <si>
    <t xml:space="preserve">Desarrollo Procedimientos Auditorías </t>
  </si>
  <si>
    <t>A/CE-10</t>
  </si>
  <si>
    <t>Matriz gestión fiscal</t>
  </si>
  <si>
    <t>A/CE-12</t>
  </si>
  <si>
    <t>ACE-14</t>
  </si>
  <si>
    <t>A/CI</t>
  </si>
  <si>
    <t>FASE INFORME</t>
  </si>
  <si>
    <t>A/CI-0</t>
  </si>
  <si>
    <t>Indice Archivo Corriente Informe</t>
  </si>
  <si>
    <t>A/CI-2</t>
  </si>
  <si>
    <t>Informe preliminar  (Trazabilidad de hallazgos)</t>
  </si>
  <si>
    <t>A/CI-4</t>
  </si>
  <si>
    <t>Análisis de la respuesta de la entidad</t>
  </si>
  <si>
    <t>A/CI-8</t>
  </si>
  <si>
    <t>Informe Final y anexos</t>
  </si>
  <si>
    <t>A/CI-10</t>
  </si>
  <si>
    <t>Beneficios de la auditoría</t>
  </si>
  <si>
    <t>A/CI-12</t>
  </si>
  <si>
    <t>A/CI-14</t>
  </si>
  <si>
    <t>A/CSEG</t>
  </si>
  <si>
    <t xml:space="preserve">FASE SEGUIMIENTO </t>
  </si>
  <si>
    <t>A/CSEG0</t>
  </si>
  <si>
    <t xml:space="preserve">Indice Archivo Corriente Fase Seguimiento </t>
  </si>
  <si>
    <t>A/CSEG2</t>
  </si>
  <si>
    <t>Papel de Trabajo Plan de Mejoramiento</t>
  </si>
  <si>
    <t xml:space="preserve">Beneficios de Control Fiscal </t>
  </si>
  <si>
    <t xml:space="preserve">Comunicaciones Oficiales </t>
  </si>
  <si>
    <t>A/CSUP</t>
  </si>
  <si>
    <t xml:space="preserve">SUPERVISIÓN </t>
  </si>
  <si>
    <t>A/CSUP0</t>
  </si>
  <si>
    <t>A/CSUP2</t>
  </si>
  <si>
    <t>A/CSUP4</t>
  </si>
  <si>
    <t>Papeles de Trabajo Supervisión</t>
  </si>
  <si>
    <t>A/CSUP6</t>
  </si>
  <si>
    <t xml:space="preserve">Auto evaluación Equipo Auditor </t>
  </si>
  <si>
    <t xml:space="preserve">NOTA: </t>
  </si>
  <si>
    <t>Los números impares están previstos para utilizarse al momento en que se requiera incorporar Macroprocesos, Información u otros asuntos no previstos en este índice.</t>
  </si>
  <si>
    <t>Firmas:</t>
  </si>
  <si>
    <t xml:space="preserve">Supervisor </t>
  </si>
  <si>
    <t xml:space="preserve">2.
Valoración </t>
  </si>
  <si>
    <t xml:space="preserve">De Cumplimiento </t>
  </si>
  <si>
    <t>¿Se demuestra el compromiso con la integridad, principios y valores del servidor público?</t>
  </si>
  <si>
    <t>¿La alta dirección asume la responsabilidad y el compromiso de establecer niveles de responsabilidad y autoridad apropiados para la consecución de los objetivos del sci?</t>
  </si>
  <si>
    <t>¿La gestión del talento humano tiene carácter estrategico y esta alineado con los objetivos de la entidad?</t>
  </si>
  <si>
    <t>¿El comité interinstitucional de coordinación de control interno cumple con las funciones de supervisión del desempeño del sci y determina las mejoras a que haya lugar?</t>
  </si>
  <si>
    <t>¿La evaluación del riesgo es un proceso continuo que fluye por toda la entidad y llevado a cabo por todos los servidores de la entidad?</t>
  </si>
  <si>
    <t>¿La evaluación del riesgo provee a la entidad las bases para determinar la forma de administrar el riesgo?</t>
  </si>
  <si>
    <t>¿La evaluación del riesgo está orientada al logro del propósito fundamental, los resultados esperados y los objetivos de la entidad?</t>
  </si>
  <si>
    <t>¿La evaluación del riesgo está diseñada para identificar acontecimientos reales o potenciales ,que  de ocurrir, afectarian a la entidad?</t>
  </si>
  <si>
    <t>¿Se establecen políticas de operación encaminadas a controlar los riesgos que puedan llegas a incidir en el cumplimiento de los objetivos institucionales?</t>
  </si>
  <si>
    <t>¿Se seleccionan y desarrollan controles generales para apoyar la consecución de los objetivos?</t>
  </si>
  <si>
    <t>¿Se implementan políticas de operación mediante procedimientos que permitan la aplicación de los controles?</t>
  </si>
  <si>
    <t>Los sistemas de información facilitan la producción de informes, datos de la operación, financiera de cumplimiento</t>
  </si>
  <si>
    <t>Los servidores públicos reciben mensajes claros de alta dirección sobre responsabilidad de control</t>
  </si>
  <si>
    <t>Los medios de comunicación internos son eficaces y amplios para toda la organización</t>
  </si>
  <si>
    <t>¿Se aplican evaluaciones continuas y/o independientes para determinar el avance en el logro del propósito, resultados y objetivos propuestos?</t>
  </si>
  <si>
    <t>¿Valoración de la efectividad del control interno, la eficiencia, la eficacia de los procesos, nivel de ejecución de planes , programas y proyectos y los resultados de la gestión?</t>
  </si>
  <si>
    <t>¿Las actividades de auditoria interna retroalimentan a la entidad en el mantenimiento de controles efectivos hacia la mejora continua?</t>
  </si>
  <si>
    <t>Identificar las probables novedades que presente el personal durante el desarrollo de la auditoría y solicitar el respectivo reemplazo. Identificar perfiles necesarios y solicitar que se provea.</t>
  </si>
  <si>
    <t>Solicitar los papeles de trabajo y toda la documentación soporte obtenida durante el tiempo de la ejecución de la auditoria.</t>
  </si>
  <si>
    <t>Identificar las probables novedades que presente el personal durante el desarrollo de la auditoría y solicitar el respectivo reemplazo. Identificar perfiles necesarios y solicitar que se provea. Se requiere de ingeniero civil para el acompañamiento en la revisión de los contratos de obra.</t>
  </si>
  <si>
    <t xml:space="preserve">Comparar los ofertados por los proponentes en el proceso contractual. Verificar en estudios previos el estudio de costos y precios del mercado; conforme papel de trabajo </t>
  </si>
  <si>
    <t>Confrontra responsabilidades del contratista  con el perfil contratado y honorarios reconocidos, según   circular honorarios expedida por la administración municipal</t>
  </si>
  <si>
    <t>Vericar que la justificación del proyecto y la  población objeto hallan sido efectivamente beneficiados con la ejecución del objeto contractual.</t>
  </si>
  <si>
    <t>Verificar en el sitio el cumplimiento del objeto contractual y sus especificaciones tal como se contrataron, analisis de informes de supervisión versus los pagos efectuados.</t>
  </si>
  <si>
    <t xml:space="preserve">Verificar el cumplimiento de los requisitos ambientales exigidos para la obra o el servicio contratado. </t>
  </si>
  <si>
    <t>Cotizaciones, propuestas de oferentes, estudios de mercado, especificaciones técnicas, contrato y sus anexos.</t>
  </si>
  <si>
    <t>Contrato y especificaciones técnicas, informes de interventoría, soporte de pagas, circular honorarios</t>
  </si>
  <si>
    <t>Proyecto de inversión y su ficha de inversión, contrato, actas visitas al sitio, actas de socialización con la comunidad.</t>
  </si>
  <si>
    <t>Contrato,actas de supervisión y sus soportes, visitas al sitio de ejecución del objeto contractual, entrevistas con comunidad objetivo y relación de pagos</t>
  </si>
  <si>
    <t>Contrato, Planes de manejo ambiental, informes de supervisión</t>
  </si>
  <si>
    <t>Equipo auditor</t>
  </si>
  <si>
    <t>A/CE- 2</t>
  </si>
  <si>
    <t>La entidad previo al proceso de contratración debe de sujetarse a lo indicado en el plan de desarrollo, plan de acción y proyectos de inversión.</t>
  </si>
  <si>
    <t>La entidad debe contratar personal de apoyo para soportar labores administrativas y propias de los proyectos de inversión para dar cumplimiento al plan indicativo.</t>
  </si>
  <si>
    <t>Toda inversión, contrato debe tener como propósito satisfacer las nececidades de la comunidad.</t>
  </si>
  <si>
    <t xml:space="preserve">La entidad debe garantizar que lo contratado se realice por el contratista conforme las especificaciones tecnicas pactadas </t>
  </si>
  <si>
    <t>La entidad debe dar alcance a la normas ambientales en los contratos de obra civil que lo requieran.</t>
  </si>
  <si>
    <t>Equipo estructurador del proyecto de inversión y Equipo estructurador del proceso  contractual</t>
  </si>
  <si>
    <t>Supervisor/interventor</t>
  </si>
  <si>
    <t xml:space="preserve">Formuladores de Proyectos de Inversión y Equipo Estructurador - Representante Legal </t>
  </si>
  <si>
    <t>Supervisor - Representante Legal</t>
  </si>
  <si>
    <t>Verificar que el contrato se origine  en proyecto de inversión debidamente aprobado y justificado en las dimensiones financieras, sociales y legales. Y que este se halla planeado y contratado conforme a los principios de la administración pública.</t>
  </si>
  <si>
    <t xml:space="preserve">Se confronta actividades contratadas, responsabilidades y productos entregables del contrato, con perfil requerido y asignación de valor de contrato conforme circular </t>
  </si>
  <si>
    <t>En el proyecto de inversión se verificó la justificación y las estadisticas que respaldan la misma, así mismo en el contrato se evalúo la coherencia entre las actividades contratadas y las necesidades identificadas</t>
  </si>
  <si>
    <t>Mediante informes de supervisión y sus soportes se verifica el cumplimiento de lo contratado conforme especificaciones técnicas y cantidades.</t>
  </si>
  <si>
    <t>En contratos de obra verificar cumplimiento de plan de manejo ambiental o en su defecto la disposición de residuos solidos</t>
  </si>
  <si>
    <t>Evaluación equipo estructurador del cumplimiento de las actividades de estructuración del contrato</t>
  </si>
  <si>
    <t>El supervisor o interventor  debe de verificar las actividades contratadas, v/s los perfiles y valores definidos en la circular 4135010.22.2.0001.000003-2021.</t>
  </si>
  <si>
    <t>El coordinador del proceso contractual debe de validar la consistencia de la información del proyecto de inversión y las actividades a contratar.</t>
  </si>
  <si>
    <t>Evaluación y control por parte del supervisor en la etapa de ejecución y liquidación de los contratos</t>
  </si>
  <si>
    <t>A/CP - 6</t>
  </si>
  <si>
    <t>Principios de la contratación: agregarlos</t>
  </si>
  <si>
    <t xml:space="preserve">Obligaciones contractuales: Condiciones y especificaciones contratadas </t>
  </si>
  <si>
    <t>Parámetros, condiciones y requisitos establecidos en los planes de manejo ambiental asociados a la contratación adelantada por las entidades en la vigencia 2021.</t>
  </si>
  <si>
    <t xml:space="preserve">Impactar negativamente el medio ambiente a través de la contratación adelantada  </t>
  </si>
  <si>
    <t>Daño al patrimonio por los costos ambientales que deba asumir el Distrito y actuaciones jurídicas que se desprendan de ello</t>
  </si>
  <si>
    <t xml:space="preserve">A/CE- 2 </t>
  </si>
  <si>
    <t>La Secretaría de Deporte y de la Recreación  durante la vigencia 2021 suscribió contratos por valor de $121837683288, de los cuales se habìan auditado en ejercicios fiscalizadores anteriores $ 49.060.078.715, quedando un saldo por auditar de $ 72.777.604.573 . Teniendo encuenta que el número de contratos firmados en la vigencia 2021 fue de 3762,   el número de  contratos auditados en ejercicios anteriores de 12 y  la poca  disponibilidad de recurso humano para determinar tamaño de la muestra conforme con criterios técnicos, se definió ajustar el tamaño de la misma a la capacidad operativa y tomar los contratos de mayor valor que no se hubiesen auditado. El riesgo combinado se califica en Alto-Crìtico, lo cual implica que el rango de porcentaje a tomar es de 1,17%.</t>
  </si>
  <si>
    <t>Contraloria de…</t>
  </si>
  <si>
    <t>fffff</t>
  </si>
  <si>
    <t>Aspecto evaluable</t>
  </si>
  <si>
    <t>CARACTERIZACIÓN DEL RIESGO DE LA AEF</t>
  </si>
  <si>
    <t>Dirección de Control Fiscal</t>
  </si>
  <si>
    <t>N° Actuación de Control Fiscal</t>
  </si>
  <si>
    <t xml:space="preserve">Riesgos y controles y/o Evaluación control fiscal interno </t>
  </si>
  <si>
    <t xml:space="preserve">CONTRALORÍA MUNICIPAL DE NEIVA </t>
  </si>
  <si>
    <t xml:space="preserve">N.A </t>
  </si>
  <si>
    <t xml:space="preserve">                                                                                               PAPEL DE TRABAJO PT 28-AE CARECTIZACIÓN RIESGOS Y CONTROLES - Verión 3.0</t>
  </si>
  <si>
    <t xml:space="preserve">Referenciación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</si>
</sst>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00\ _€_-;\-* #,##0.00\ _€_-;_-* &quot;-&quot;??\ _€_-;_-@_-"/>
    <numFmt numFmtId="167" formatCode="_-&quot;$&quot;\ * #,##0.00_-;\-&quot;$&quot;\ * #,##0.00_-;_-&quot;$&quot;\ * &quot;-&quot;??_-;_-@_-"/>
    <numFmt numFmtId="168" formatCode="0.0"/>
    <numFmt numFmtId="169" formatCode="#,##0.0000"/>
    <numFmt numFmtId="170" formatCode="0.0000"/>
    <numFmt numFmtId="171" formatCode="#,##0.000"/>
    <numFmt numFmtId="172" formatCode="0.0%"/>
    <numFmt numFmtId="173" formatCode="_-&quot;$&quot;* #,##0_-;\-&quot;$&quot;* #,##0_-;_-&quot;$&quot;* &quot;-&quot;??_-;_-@_-"/>
    <numFmt numFmtId="174" formatCode="_-* #,##0_-;\-* #,##0_-;_-* &quot;-&quot;??_-;_-@_-"/>
    <numFmt numFmtId="175" formatCode="0;\-0;;@"/>
    <numFmt numFmtId="176" formatCode="0.00;\-0.00;;@"/>
    <numFmt numFmtId="177" formatCode="_(&quot;$&quot;\ * #,##0.00_);_(&quot;$&quot;\ * \(#,##0.00\);_(&quot;$&quot;\ * &quot;-&quot;??_);_(@_)"/>
  </numFmts>
  <fonts count="127" x14ac:knownFonts="1">
    <font>
      <sz val="11"/>
      <color theme="1"/>
      <name val="Calibri"/>
      <family val="2"/>
      <scheme val="minor"/>
    </font>
    <font>
      <sz val="12"/>
      <name val="Arial"/>
      <family val="2"/>
    </font>
    <font>
      <sz val="9"/>
      <name val="Arial"/>
      <family val="2"/>
    </font>
    <font>
      <sz val="9"/>
      <color indexed="81"/>
      <name val="Tahoma"/>
      <family val="2"/>
    </font>
    <font>
      <b/>
      <sz val="9"/>
      <color indexed="81"/>
      <name val="Tahoma"/>
      <family val="2"/>
    </font>
    <font>
      <b/>
      <sz val="9"/>
      <name val="Arial"/>
      <family val="2"/>
    </font>
    <font>
      <b/>
      <sz val="10"/>
      <name val="Arial"/>
      <family val="2"/>
    </font>
    <font>
      <b/>
      <sz val="11"/>
      <name val="Arial"/>
      <family val="2"/>
    </font>
    <font>
      <sz val="8"/>
      <name val="Calibri"/>
      <family val="2"/>
    </font>
    <font>
      <sz val="11"/>
      <color rgb="FFFF0000"/>
      <name val="Calibri"/>
      <family val="2"/>
      <scheme val="minor"/>
    </font>
    <font>
      <b/>
      <sz val="11"/>
      <color theme="1"/>
      <name val="Calibri"/>
      <family val="2"/>
      <scheme val="minor"/>
    </font>
    <font>
      <b/>
      <sz val="9"/>
      <color theme="3"/>
      <name val="Arial"/>
      <family val="2"/>
    </font>
    <font>
      <sz val="10"/>
      <color theme="1"/>
      <name val="Arial"/>
      <family val="2"/>
    </font>
    <font>
      <sz val="9"/>
      <color rgb="FFFFFF00"/>
      <name val="Arial"/>
      <family val="2"/>
    </font>
    <font>
      <sz val="11"/>
      <color theme="1"/>
      <name val="Arial"/>
      <family val="2"/>
    </font>
    <font>
      <sz val="9"/>
      <color theme="1"/>
      <name val="Arial"/>
      <family val="2"/>
    </font>
    <font>
      <b/>
      <sz val="10"/>
      <color theme="1"/>
      <name val="Arial"/>
      <family val="2"/>
    </font>
    <font>
      <b/>
      <u/>
      <sz val="11"/>
      <color theme="1"/>
      <name val="Calibri"/>
      <family val="2"/>
      <scheme val="minor"/>
    </font>
    <font>
      <b/>
      <sz val="12"/>
      <color rgb="FFFF0000"/>
      <name val="Arial"/>
      <family val="2"/>
    </font>
    <font>
      <b/>
      <sz val="11"/>
      <color rgb="FFFF0000"/>
      <name val="Calibri"/>
      <family val="2"/>
      <scheme val="minor"/>
    </font>
    <font>
      <b/>
      <sz val="9"/>
      <color theme="0"/>
      <name val="Arial"/>
      <family val="2"/>
    </font>
    <font>
      <sz val="11"/>
      <name val="Calibri"/>
      <family val="2"/>
      <scheme val="minor"/>
    </font>
    <font>
      <i/>
      <sz val="11"/>
      <color theme="1"/>
      <name val="Calibri"/>
      <family val="2"/>
      <scheme val="minor"/>
    </font>
    <font>
      <sz val="11"/>
      <color theme="0"/>
      <name val="Arial"/>
      <family val="2"/>
    </font>
    <font>
      <sz val="9"/>
      <color rgb="FF000000"/>
      <name val="Arial"/>
      <family val="2"/>
    </font>
    <font>
      <sz val="9"/>
      <name val="Calibri"/>
      <family val="2"/>
      <scheme val="minor"/>
    </font>
    <font>
      <sz val="9"/>
      <color theme="1"/>
      <name val="Calibri"/>
      <family val="2"/>
      <scheme val="minor"/>
    </font>
    <font>
      <b/>
      <sz val="12"/>
      <name val="Calibri"/>
      <family val="2"/>
      <scheme val="minor"/>
    </font>
    <font>
      <sz val="10"/>
      <color theme="1"/>
      <name val="Calibri"/>
      <family val="2"/>
      <scheme val="minor"/>
    </font>
    <font>
      <b/>
      <sz val="9"/>
      <color theme="1"/>
      <name val="Arial"/>
      <family val="2"/>
    </font>
    <font>
      <b/>
      <sz val="11"/>
      <name val="Calibri"/>
      <family val="2"/>
      <scheme val="minor"/>
    </font>
    <font>
      <b/>
      <sz val="9"/>
      <color indexed="8"/>
      <name val="Arial"/>
      <family val="2"/>
    </font>
    <font>
      <b/>
      <sz val="12"/>
      <color theme="1"/>
      <name val="Calibri"/>
      <family val="2"/>
      <scheme val="minor"/>
    </font>
    <font>
      <b/>
      <sz val="10"/>
      <color theme="1"/>
      <name val="Calibri"/>
      <family val="2"/>
      <scheme val="minor"/>
    </font>
    <font>
      <b/>
      <sz val="11"/>
      <color theme="1"/>
      <name val="Arial"/>
      <family val="2"/>
    </font>
    <font>
      <sz val="8"/>
      <color theme="1"/>
      <name val="Arial"/>
      <family val="2"/>
    </font>
    <font>
      <b/>
      <sz val="8"/>
      <color theme="0"/>
      <name val="Arial"/>
      <family val="2"/>
    </font>
    <font>
      <sz val="11"/>
      <name val="Arial"/>
      <family val="2"/>
    </font>
    <font>
      <sz val="10"/>
      <name val="Arial"/>
      <family val="2"/>
    </font>
    <font>
      <b/>
      <i/>
      <sz val="11"/>
      <color theme="2" tint="-0.249977111117893"/>
      <name val="Arial"/>
      <family val="2"/>
    </font>
    <font>
      <i/>
      <sz val="11"/>
      <color theme="2" tint="-0.249977111117893"/>
      <name val="Calibri"/>
      <family val="2"/>
      <scheme val="minor"/>
    </font>
    <font>
      <sz val="8"/>
      <name val="Arial"/>
      <family val="2"/>
    </font>
    <font>
      <b/>
      <sz val="10"/>
      <color theme="0"/>
      <name val="Calibri"/>
      <family val="2"/>
      <scheme val="minor"/>
    </font>
    <font>
      <b/>
      <sz val="10"/>
      <color indexed="8"/>
      <name val="Calibri"/>
      <family val="2"/>
      <scheme val="minor"/>
    </font>
    <font>
      <b/>
      <sz val="10"/>
      <color rgb="FF000000"/>
      <name val="Calibri"/>
      <family val="2"/>
      <scheme val="minor"/>
    </font>
    <font>
      <b/>
      <sz val="12"/>
      <color rgb="FF000000"/>
      <name val="Calibri"/>
      <family val="2"/>
      <scheme val="minor"/>
    </font>
    <font>
      <b/>
      <sz val="10"/>
      <color rgb="FF000000"/>
      <name val="Arial"/>
      <family val="2"/>
    </font>
    <font>
      <b/>
      <sz val="10"/>
      <color rgb="FFFF0000"/>
      <name val="Arial"/>
      <family val="2"/>
    </font>
    <font>
      <b/>
      <sz val="12"/>
      <color theme="1"/>
      <name val="Arial"/>
      <family val="2"/>
    </font>
    <font>
      <b/>
      <sz val="12"/>
      <name val="Arial"/>
      <family val="2"/>
    </font>
    <font>
      <b/>
      <sz val="10"/>
      <name val="Calibri"/>
      <family val="2"/>
      <scheme val="minor"/>
    </font>
    <font>
      <sz val="10"/>
      <name val="Calibri"/>
      <family val="2"/>
      <scheme val="minor"/>
    </font>
    <font>
      <sz val="9"/>
      <color rgb="FF000000"/>
      <name val="Calibri"/>
      <family val="2"/>
      <scheme val="minor"/>
    </font>
    <font>
      <sz val="3"/>
      <color theme="1"/>
      <name val="Calibri"/>
      <family val="2"/>
      <scheme val="minor"/>
    </font>
    <font>
      <sz val="12"/>
      <name val="Calibri"/>
      <family val="2"/>
      <scheme val="minor"/>
    </font>
    <font>
      <sz val="12"/>
      <color theme="1"/>
      <name val="Calibri"/>
      <family val="2"/>
      <scheme val="minor"/>
    </font>
    <font>
      <b/>
      <sz val="9"/>
      <name val="Calibri"/>
      <family val="2"/>
      <scheme val="minor"/>
    </font>
    <font>
      <b/>
      <sz val="3"/>
      <name val="Calibri"/>
      <family val="2"/>
      <scheme val="minor"/>
    </font>
    <font>
      <sz val="3"/>
      <name val="Calibri"/>
      <family val="2"/>
      <scheme val="minor"/>
    </font>
    <font>
      <sz val="8"/>
      <color theme="1"/>
      <name val="Calibri"/>
      <family val="2"/>
      <scheme val="minor"/>
    </font>
    <font>
      <b/>
      <sz val="14"/>
      <name val="Calibri"/>
      <family val="2"/>
      <scheme val="minor"/>
    </font>
    <font>
      <sz val="8"/>
      <name val="Calibri"/>
      <family val="2"/>
      <scheme val="minor"/>
    </font>
    <font>
      <u/>
      <sz val="9"/>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name val="Calibri"/>
      <family val="2"/>
      <scheme val="minor"/>
    </font>
    <font>
      <b/>
      <sz val="11"/>
      <name val="Calibri"/>
      <family val="2"/>
    </font>
    <font>
      <b/>
      <u/>
      <sz val="10"/>
      <color theme="1"/>
      <name val="Calibri"/>
      <family val="2"/>
      <scheme val="minor"/>
    </font>
    <font>
      <b/>
      <u/>
      <sz val="11"/>
      <name val="Calibri"/>
      <family val="2"/>
      <scheme val="minor"/>
    </font>
    <font>
      <b/>
      <u/>
      <sz val="10"/>
      <name val="Calibri"/>
      <family val="2"/>
      <scheme val="minor"/>
    </font>
    <font>
      <sz val="10"/>
      <color theme="0"/>
      <name val="Calibri"/>
      <family val="2"/>
      <scheme val="minor"/>
    </font>
    <font>
      <b/>
      <sz val="9"/>
      <color theme="1"/>
      <name val="Calibri"/>
      <family val="2"/>
      <scheme val="minor"/>
    </font>
    <font>
      <sz val="8"/>
      <color indexed="81"/>
      <name val="Tahoma"/>
      <family val="2"/>
    </font>
    <font>
      <b/>
      <sz val="10"/>
      <color rgb="FFC00000"/>
      <name val="Arial"/>
      <family val="2"/>
    </font>
    <font>
      <sz val="2"/>
      <color theme="1"/>
      <name val="Calibri"/>
      <family val="2"/>
      <scheme val="minor"/>
    </font>
    <font>
      <sz val="2"/>
      <color theme="1"/>
      <name val="Arial"/>
      <family val="2"/>
    </font>
    <font>
      <sz val="12"/>
      <color rgb="FF0070C0"/>
      <name val="Calibri"/>
      <family val="2"/>
      <scheme val="minor"/>
    </font>
    <font>
      <sz val="12"/>
      <color theme="0" tint="-0.499984740745262"/>
      <name val="Calibri"/>
      <family val="2"/>
      <scheme val="minor"/>
    </font>
    <font>
      <sz val="2"/>
      <color rgb="FFC00000"/>
      <name val="Calibri"/>
      <family val="2"/>
      <scheme val="minor"/>
    </font>
    <font>
      <u/>
      <sz val="8"/>
      <color rgb="FFC00000"/>
      <name val="Calibri"/>
      <family val="2"/>
      <scheme val="minor"/>
    </font>
    <font>
      <sz val="2"/>
      <name val="Calibri"/>
      <family val="2"/>
      <scheme val="minor"/>
    </font>
    <font>
      <sz val="12"/>
      <color theme="4" tint="-0.499984740745262"/>
      <name val="Calibri"/>
      <family val="2"/>
      <scheme val="minor"/>
    </font>
    <font>
      <u/>
      <sz val="8"/>
      <name val="Calibri"/>
      <family val="2"/>
      <scheme val="minor"/>
    </font>
    <font>
      <sz val="9"/>
      <color rgb="FFC00000"/>
      <name val="Calibri"/>
      <family val="2"/>
      <scheme val="minor"/>
    </font>
    <font>
      <b/>
      <u/>
      <sz val="9"/>
      <color rgb="FF00B050"/>
      <name val="Calibri"/>
      <family val="2"/>
      <scheme val="minor"/>
    </font>
    <font>
      <sz val="9"/>
      <color rgb="FFFF0000"/>
      <name val="Calibri"/>
      <family val="2"/>
      <scheme val="minor"/>
    </font>
    <font>
      <b/>
      <u/>
      <sz val="3"/>
      <color rgb="FF00B050"/>
      <name val="Calibri"/>
      <family val="2"/>
      <scheme val="minor"/>
    </font>
    <font>
      <u/>
      <sz val="9"/>
      <color rgb="FF00B050"/>
      <name val="Calibri"/>
      <family val="2"/>
      <scheme val="minor"/>
    </font>
    <font>
      <u/>
      <sz val="3"/>
      <color rgb="FF00B050"/>
      <name val="Calibri"/>
      <family val="2"/>
      <scheme val="minor"/>
    </font>
    <font>
      <sz val="9.5"/>
      <color theme="1"/>
      <name val="Calibri"/>
      <family val="2"/>
      <scheme val="minor"/>
    </font>
    <font>
      <sz val="8"/>
      <color theme="5" tint="-0.249977111117893"/>
      <name val="Calibri"/>
      <family val="2"/>
      <scheme val="minor"/>
    </font>
    <font>
      <u/>
      <sz val="8"/>
      <color rgb="FF00B050"/>
      <name val="Calibri"/>
      <family val="2"/>
      <scheme val="minor"/>
    </font>
    <font>
      <u/>
      <sz val="2"/>
      <color rgb="FF00B050"/>
      <name val="Calibri"/>
      <family val="2"/>
      <scheme val="minor"/>
    </font>
    <font>
      <sz val="11"/>
      <color theme="4" tint="-0.499984740745262"/>
      <name val="Calibri"/>
      <family val="2"/>
      <scheme val="minor"/>
    </font>
    <font>
      <u/>
      <sz val="12"/>
      <color rgb="FF00B050"/>
      <name val="Calibri"/>
      <family val="2"/>
      <scheme val="minor"/>
    </font>
    <font>
      <b/>
      <sz val="11"/>
      <color rgb="FFC00000"/>
      <name val="Calibri"/>
      <family val="2"/>
      <scheme val="minor"/>
    </font>
    <font>
      <sz val="14"/>
      <color rgb="FFC00000"/>
      <name val="Calibri"/>
      <family val="2"/>
      <scheme val="minor"/>
    </font>
    <font>
      <sz val="8"/>
      <color rgb="FFFF0000"/>
      <name val="Calibri"/>
      <family val="2"/>
      <scheme val="minor"/>
    </font>
    <font>
      <b/>
      <sz val="14"/>
      <color theme="1"/>
      <name val="Arial"/>
      <family val="2"/>
    </font>
    <font>
      <sz val="14"/>
      <color theme="1"/>
      <name val="Arial"/>
      <family val="2"/>
    </font>
    <font>
      <b/>
      <sz val="12"/>
      <color rgb="FF000000"/>
      <name val="Arial"/>
      <family val="2"/>
    </font>
    <font>
      <b/>
      <sz val="14"/>
      <color theme="1"/>
      <name val="Arial Black"/>
      <family val="2"/>
    </font>
    <font>
      <sz val="12"/>
      <color theme="1"/>
      <name val="Arial"/>
      <family val="2"/>
    </font>
    <font>
      <b/>
      <sz val="16"/>
      <name val="Arial Black"/>
      <family val="2"/>
    </font>
    <font>
      <b/>
      <sz val="18"/>
      <color theme="1"/>
      <name val="Arial Black"/>
      <family val="2"/>
    </font>
    <font>
      <sz val="20"/>
      <color theme="1"/>
      <name val="Arial Black"/>
      <family val="2"/>
    </font>
    <font>
      <sz val="12"/>
      <color theme="1"/>
      <name val="Arial Black"/>
      <family val="2"/>
    </font>
    <font>
      <sz val="11"/>
      <color indexed="8"/>
      <name val="Arial"/>
      <family val="2"/>
    </font>
    <font>
      <b/>
      <sz val="11"/>
      <color indexed="8"/>
      <name val="Arial"/>
      <family val="2"/>
    </font>
    <font>
      <b/>
      <sz val="9"/>
      <color theme="0"/>
      <name val="Calibri"/>
      <family val="2"/>
      <scheme val="minor"/>
    </font>
    <font>
      <b/>
      <sz val="10"/>
      <color rgb="FFFF0000"/>
      <name val="Calibri"/>
      <family val="2"/>
      <scheme val="minor"/>
    </font>
    <font>
      <b/>
      <sz val="11"/>
      <color rgb="FF000000"/>
      <name val="Segoe UI"/>
      <family val="2"/>
    </font>
    <font>
      <sz val="11"/>
      <color rgb="FF9C0006"/>
      <name val="Calibri"/>
      <family val="2"/>
      <scheme val="minor"/>
    </font>
    <font>
      <sz val="11"/>
      <color rgb="FFC00000"/>
      <name val="Calibri"/>
      <family val="2"/>
      <scheme val="minor"/>
    </font>
    <font>
      <sz val="11"/>
      <color indexed="17"/>
      <name val="Comic Sans MS"/>
      <family val="2"/>
    </font>
    <font>
      <sz val="11"/>
      <color indexed="8"/>
      <name val="Calibri"/>
      <family val="2"/>
    </font>
    <font>
      <sz val="10"/>
      <color indexed="8"/>
      <name val="Arial"/>
      <family val="2"/>
    </font>
    <font>
      <b/>
      <sz val="10"/>
      <color indexed="8"/>
      <name val="Arial"/>
      <family val="2"/>
    </font>
    <font>
      <b/>
      <sz val="12"/>
      <color theme="0"/>
      <name val="Calibri"/>
      <family val="2"/>
      <scheme val="minor"/>
    </font>
    <font>
      <b/>
      <sz val="14"/>
      <color theme="1"/>
      <name val="Calibri"/>
      <family val="2"/>
      <scheme val="minor"/>
    </font>
    <font>
      <b/>
      <sz val="14"/>
      <color theme="1"/>
      <name val="Calibri"/>
      <family val="2"/>
    </font>
    <font>
      <sz val="10"/>
      <color rgb="FF00B050"/>
      <name val="Arial"/>
      <family val="2"/>
    </font>
    <font>
      <sz val="12"/>
      <color rgb="FF000000"/>
      <name val="Arial"/>
      <family val="2"/>
    </font>
    <font>
      <b/>
      <sz val="7"/>
      <color theme="1"/>
      <name val="Times New Roman"/>
      <family val="1"/>
    </font>
    <font>
      <sz val="11"/>
      <name val="Calibri"/>
      <family val="2"/>
    </font>
    <font>
      <sz val="11"/>
      <name val="Calibri"/>
      <family val="2"/>
    </font>
  </fonts>
  <fills count="5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3"/>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bgColor indexed="64"/>
      </patternFill>
    </fill>
    <fill>
      <patternFill patternType="solid">
        <fgColor theme="7" tint="0.39997558519241921"/>
        <bgColor indexed="64"/>
      </patternFill>
    </fill>
    <fill>
      <patternFill patternType="solid">
        <fgColor rgb="FFC00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EDEDED"/>
        <bgColor rgb="FF000000"/>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305496"/>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rgb="FF00B0F0"/>
        <bgColor indexed="64"/>
      </patternFill>
    </fill>
    <fill>
      <patternFill patternType="solid">
        <fgColor theme="0" tint="-0.34998626667073579"/>
        <bgColor rgb="FF000000"/>
      </patternFill>
    </fill>
    <fill>
      <patternFill patternType="solid">
        <fgColor theme="0" tint="-0.14996795556505021"/>
        <bgColor indexed="64"/>
      </patternFill>
    </fill>
    <fill>
      <patternFill patternType="solid">
        <fgColor rgb="FFEDEDED"/>
        <bgColor indexed="64"/>
      </patternFill>
    </fill>
    <fill>
      <patternFill patternType="solid">
        <fgColor rgb="FFFEF6F3"/>
        <bgColor indexed="64"/>
      </patternFill>
    </fill>
    <fill>
      <patternFill patternType="solid">
        <fgColor rgb="FFFEF6F3"/>
        <bgColor rgb="FF000000"/>
      </patternFill>
    </fill>
    <fill>
      <patternFill patternType="solid">
        <fgColor theme="6" tint="0.79998168889431442"/>
        <bgColor rgb="FF000000"/>
      </patternFill>
    </fill>
    <fill>
      <patternFill patternType="solid">
        <fgColor rgb="FFF4D590"/>
        <bgColor indexed="64"/>
      </patternFill>
    </fill>
    <fill>
      <patternFill patternType="solid">
        <fgColor theme="4" tint="0.79998168889431442"/>
        <bgColor rgb="FF000000"/>
      </patternFill>
    </fill>
    <fill>
      <patternFill patternType="solid">
        <fgColor theme="7" tint="0.39997558519241921"/>
        <bgColor rgb="FF000000"/>
      </patternFill>
    </fill>
    <fill>
      <patternFill patternType="solid">
        <fgColor theme="0"/>
        <bgColor rgb="FF000000"/>
      </patternFill>
    </fill>
    <fill>
      <patternFill patternType="solid">
        <fgColor theme="7" tint="-0.249977111117893"/>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1" tint="0.14999847407452621"/>
        <bgColor indexed="64"/>
      </patternFill>
    </fill>
    <fill>
      <patternFill patternType="solid">
        <fgColor theme="5" tint="0.59999389629810485"/>
        <bgColor indexed="64"/>
      </patternFill>
    </fill>
    <fill>
      <patternFill patternType="solid">
        <fgColor rgb="FFFFC7CE"/>
      </patternFill>
    </fill>
    <fill>
      <patternFill patternType="solid">
        <fgColor theme="4"/>
      </patternFill>
    </fill>
    <fill>
      <patternFill patternType="solid">
        <fgColor theme="5" tint="0.59999389629810485"/>
        <bgColor indexed="65"/>
      </patternFill>
    </fill>
    <fill>
      <patternFill patternType="solid">
        <fgColor theme="7" tint="-0.249977111117893"/>
        <bgColor indexed="64"/>
      </patternFill>
    </fill>
    <fill>
      <patternFill patternType="solid">
        <fgColor indexed="42"/>
      </patternFill>
    </fill>
    <fill>
      <patternFill patternType="solid">
        <fgColor indexed="26"/>
      </patternFill>
    </fill>
    <fill>
      <patternFill patternType="solid">
        <fgColor theme="9" tint="0.79998168889431442"/>
        <bgColor indexed="64"/>
      </patternFill>
    </fill>
    <fill>
      <patternFill patternType="solid">
        <fgColor theme="8" tint="-0.249977111117893"/>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theme="7"/>
      </left>
      <right style="thin">
        <color theme="7"/>
      </right>
      <top style="thin">
        <color theme="7"/>
      </top>
      <bottom style="thin">
        <color theme="7"/>
      </bottom>
      <diagonal/>
    </border>
    <border>
      <left style="thin">
        <color theme="7"/>
      </left>
      <right style="medium">
        <color indexed="64"/>
      </right>
      <top style="thin">
        <color theme="7"/>
      </top>
      <bottom style="thin">
        <color theme="7"/>
      </bottom>
      <diagonal/>
    </border>
    <border>
      <left style="thin">
        <color theme="7"/>
      </left>
      <right style="thin">
        <color theme="7"/>
      </right>
      <top/>
      <bottom style="thin">
        <color theme="7"/>
      </bottom>
      <diagonal/>
    </border>
    <border>
      <left style="thin">
        <color theme="7"/>
      </left>
      <right/>
      <top style="thin">
        <color theme="7"/>
      </top>
      <bottom style="thin">
        <color theme="7"/>
      </bottom>
      <diagonal/>
    </border>
    <border>
      <left/>
      <right/>
      <top style="thin">
        <color theme="7"/>
      </top>
      <bottom style="thin">
        <color theme="7"/>
      </bottom>
      <diagonal/>
    </border>
    <border>
      <left style="medium">
        <color indexed="64"/>
      </left>
      <right style="thin">
        <color theme="7"/>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hair">
        <color theme="2" tint="-0.749992370372631"/>
      </left>
      <right/>
      <top style="hair">
        <color theme="2" tint="-0.749992370372631"/>
      </top>
      <bottom/>
      <diagonal/>
    </border>
    <border>
      <left style="hair">
        <color theme="2" tint="-0.749992370372631"/>
      </left>
      <right/>
      <top/>
      <bottom style="hair">
        <color theme="2" tint="-0.74999237037263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2" tint="-0.749992370372631"/>
      </top>
      <bottom/>
      <diagonal/>
    </border>
    <border>
      <left/>
      <right/>
      <top/>
      <bottom style="hair">
        <color theme="2" tint="-0.74999237037263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theme="0" tint="-0.499984740745262"/>
      </left>
      <right/>
      <top style="thin">
        <color theme="0" tint="-0.499984740745262"/>
      </top>
      <bottom style="thin">
        <color theme="0" tint="-0.499984740745262"/>
      </bottom>
      <diagonal/>
    </border>
    <border>
      <left/>
      <right/>
      <top/>
      <bottom style="thin">
        <color theme="0" tint="-0.24994659260841701"/>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theme="2" tint="-0.749992370372631"/>
      </right>
      <top/>
      <bottom style="hair">
        <color theme="2" tint="-0.749992370372631"/>
      </bottom>
      <diagonal/>
    </border>
    <border>
      <left style="hair">
        <color theme="2" tint="-0.749992370372631"/>
      </left>
      <right style="hair">
        <color theme="2" tint="-0.749992370372631"/>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hair">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89">
    <xf numFmtId="0" fontId="0" fillId="0" borderId="0"/>
    <xf numFmtId="0" fontId="1" fillId="0" borderId="0"/>
    <xf numFmtId="43" fontId="63" fillId="0" borderId="0" applyFont="0" applyFill="0" applyBorder="0" applyAlignment="0" applyProtection="0"/>
    <xf numFmtId="9" fontId="63" fillId="0" borderId="0" applyFont="0" applyFill="0" applyBorder="0" applyAlignment="0" applyProtection="0"/>
    <xf numFmtId="44" fontId="63" fillId="0" borderId="0" applyFont="0" applyFill="0" applyBorder="0" applyAlignment="0" applyProtection="0"/>
    <xf numFmtId="0" fontId="63" fillId="45" borderId="0" applyNumberFormat="0" applyBorder="0" applyAlignment="0" applyProtection="0"/>
    <xf numFmtId="0" fontId="115" fillId="47" borderId="0" applyNumberFormat="0" applyBorder="0" applyAlignment="0" applyProtection="0"/>
    <xf numFmtId="0" fontId="65" fillId="44" borderId="0" applyNumberFormat="0" applyBorder="0" applyAlignment="0" applyProtection="0"/>
    <xf numFmtId="0" fontId="113" fillId="43" borderId="0" applyNumberFormat="0" applyBorder="0" applyAlignment="0" applyProtection="0"/>
    <xf numFmtId="41" fontId="116" fillId="0" borderId="0" applyFont="0" applyFill="0" applyBorder="0" applyAlignment="0" applyProtection="0"/>
    <xf numFmtId="41" fontId="116" fillId="0" borderId="0" applyFont="0" applyFill="0" applyBorder="0" applyAlignment="0" applyProtection="0"/>
    <xf numFmtId="41" fontId="63" fillId="0" borderId="0" applyFont="0" applyFill="0" applyBorder="0" applyAlignment="0" applyProtection="0"/>
    <xf numFmtId="165" fontId="38"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5" fontId="63" fillId="0" borderId="0" applyFont="0" applyFill="0" applyBorder="0" applyAlignment="0" applyProtection="0"/>
    <xf numFmtId="43" fontId="63"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5" fontId="116" fillId="0" borderId="0" applyFont="0" applyFill="0" applyBorder="0" applyAlignment="0" applyProtection="0"/>
    <xf numFmtId="43" fontId="116" fillId="0" borderId="0" applyFont="0" applyFill="0" applyBorder="0" applyAlignment="0" applyProtection="0"/>
    <xf numFmtId="166" fontId="63" fillId="0" borderId="0" applyFont="0" applyFill="0" applyBorder="0" applyAlignment="0" applyProtection="0"/>
    <xf numFmtId="43" fontId="63" fillId="0" borderId="0" applyFont="0" applyFill="0" applyBorder="0" applyAlignment="0" applyProtection="0"/>
    <xf numFmtId="177" fontId="63" fillId="0" borderId="0" applyFont="0" applyFill="0" applyBorder="0" applyAlignment="0" applyProtection="0"/>
    <xf numFmtId="164"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0" fontId="38" fillId="0" borderId="0"/>
    <xf numFmtId="0" fontId="38" fillId="0" borderId="0"/>
    <xf numFmtId="0" fontId="1" fillId="0" borderId="0"/>
    <xf numFmtId="0" fontId="38" fillId="0" borderId="0"/>
    <xf numFmtId="0" fontId="38" fillId="0" borderId="0"/>
    <xf numFmtId="0" fontId="55" fillId="0" borderId="0"/>
    <xf numFmtId="0" fontId="63" fillId="0" borderId="0"/>
    <xf numFmtId="0" fontId="63" fillId="0" borderId="0"/>
    <xf numFmtId="0" fontId="117" fillId="0" borderId="0"/>
    <xf numFmtId="0" fontId="63" fillId="0" borderId="0"/>
    <xf numFmtId="0" fontId="38" fillId="0" borderId="0"/>
    <xf numFmtId="0" fontId="116" fillId="0" borderId="0"/>
    <xf numFmtId="0" fontId="116" fillId="48" borderId="80" applyNumberFormat="0" applyFont="0" applyAlignment="0" applyProtection="0"/>
    <xf numFmtId="0" fontId="116" fillId="48" borderId="80" applyNumberFormat="0" applyFont="0" applyAlignment="0" applyProtection="0"/>
    <xf numFmtId="0" fontId="116" fillId="48" borderId="80" applyNumberFormat="0" applyFont="0" applyAlignment="0" applyProtection="0"/>
    <xf numFmtId="0" fontId="116" fillId="48" borderId="80" applyNumberFormat="0" applyFont="0" applyAlignment="0" applyProtection="0"/>
    <xf numFmtId="9" fontId="116" fillId="0" borderId="0" applyFont="0" applyFill="0" applyBorder="0" applyAlignment="0" applyProtection="0"/>
    <xf numFmtId="9" fontId="63" fillId="0" borderId="0" applyFont="0" applyFill="0" applyBorder="0" applyAlignment="0" applyProtection="0"/>
    <xf numFmtId="9" fontId="116" fillId="0" borderId="0" applyFont="0" applyFill="0" applyBorder="0" applyAlignment="0" applyProtection="0"/>
    <xf numFmtId="0" fontId="116" fillId="48" borderId="85" applyNumberFormat="0" applyFont="0" applyAlignment="0" applyProtection="0"/>
    <xf numFmtId="43" fontId="125" fillId="0" borderId="0" applyFont="0" applyFill="0" applyBorder="0" applyAlignment="0" applyProtection="0"/>
    <xf numFmtId="0" fontId="125" fillId="0" borderId="0"/>
    <xf numFmtId="9" fontId="125" fillId="0" borderId="0" applyFont="0" applyFill="0" applyBorder="0" applyAlignment="0" applyProtection="0"/>
    <xf numFmtId="167" fontId="125" fillId="0" borderId="0" applyFont="0" applyFill="0" applyBorder="0" applyAlignment="0" applyProtection="0"/>
    <xf numFmtId="0" fontId="116" fillId="48" borderId="85" applyNumberFormat="0" applyFont="0" applyAlignment="0" applyProtection="0"/>
    <xf numFmtId="0" fontId="116" fillId="48" borderId="85" applyNumberFormat="0" applyFont="0" applyAlignment="0" applyProtection="0"/>
    <xf numFmtId="41" fontId="125" fillId="0" borderId="0" applyFont="0" applyFill="0" applyBorder="0" applyAlignment="0" applyProtection="0"/>
    <xf numFmtId="0" fontId="126" fillId="0" borderId="0"/>
    <xf numFmtId="41" fontId="126" fillId="0" borderId="0" applyFont="0" applyFill="0" applyBorder="0" applyAlignment="0" applyProtection="0"/>
    <xf numFmtId="9" fontId="126" fillId="0" borderId="0" applyFont="0" applyFill="0" applyBorder="0" applyAlignment="0" applyProtection="0"/>
    <xf numFmtId="0" fontId="116" fillId="48" borderId="87" applyNumberFormat="0" applyFont="0" applyAlignment="0" applyProtection="0"/>
    <xf numFmtId="0" fontId="116" fillId="48" borderId="87" applyNumberFormat="0" applyFont="0" applyAlignment="0" applyProtection="0"/>
    <xf numFmtId="0" fontId="116" fillId="48" borderId="87" applyNumberFormat="0" applyFont="0" applyAlignment="0" applyProtection="0"/>
    <xf numFmtId="0" fontId="116" fillId="48" borderId="88" applyNumberFormat="0" applyFont="0" applyAlignment="0" applyProtection="0"/>
    <xf numFmtId="0" fontId="116" fillId="48" borderId="88" applyNumberFormat="0" applyFont="0" applyAlignment="0" applyProtection="0"/>
    <xf numFmtId="0" fontId="116" fillId="48" borderId="86" applyNumberFormat="0" applyFont="0" applyAlignment="0" applyProtection="0"/>
    <xf numFmtId="0" fontId="116" fillId="48" borderId="86" applyNumberFormat="0" applyFont="0" applyAlignment="0" applyProtection="0"/>
    <xf numFmtId="0" fontId="116" fillId="48" borderId="86" applyNumberFormat="0" applyFont="0" applyAlignment="0" applyProtection="0"/>
    <xf numFmtId="0" fontId="116" fillId="48" borderId="88" applyNumberFormat="0" applyFont="0" applyAlignment="0" applyProtection="0"/>
    <xf numFmtId="0" fontId="116" fillId="48" borderId="90" applyNumberFormat="0" applyFont="0" applyAlignment="0" applyProtection="0"/>
    <xf numFmtId="0" fontId="116" fillId="48" borderId="90" applyNumberFormat="0" applyFont="0" applyAlignment="0" applyProtection="0"/>
    <xf numFmtId="0" fontId="116" fillId="48" borderId="90" applyNumberFormat="0" applyFont="0" applyAlignment="0" applyProtection="0"/>
    <xf numFmtId="0" fontId="116" fillId="48" borderId="94" applyNumberFormat="0" applyFont="0" applyAlignment="0" applyProtection="0"/>
    <xf numFmtId="0" fontId="116" fillId="48" borderId="95" applyNumberFormat="0" applyFont="0" applyAlignment="0" applyProtection="0"/>
    <xf numFmtId="0" fontId="116" fillId="48" borderId="92" applyNumberFormat="0" applyFont="0" applyAlignment="0" applyProtection="0"/>
    <xf numFmtId="0" fontId="116" fillId="48" borderId="92" applyNumberFormat="0" applyFont="0" applyAlignment="0" applyProtection="0"/>
    <xf numFmtId="0" fontId="116" fillId="48" borderId="95" applyNumberFormat="0" applyFont="0" applyAlignment="0" applyProtection="0"/>
    <xf numFmtId="0" fontId="116" fillId="48" borderId="93" applyNumberFormat="0" applyFont="0" applyAlignment="0" applyProtection="0"/>
    <xf numFmtId="0" fontId="116" fillId="48" borderId="91" applyNumberFormat="0" applyFont="0" applyAlignment="0" applyProtection="0"/>
    <xf numFmtId="0" fontId="116" fillId="48" borderId="93" applyNumberFormat="0" applyFont="0" applyAlignment="0" applyProtection="0"/>
    <xf numFmtId="0" fontId="116" fillId="48" borderId="91" applyNumberFormat="0" applyFont="0" applyAlignment="0" applyProtection="0"/>
    <xf numFmtId="0" fontId="116" fillId="48" borderId="89" applyNumberFormat="0" applyFont="0" applyAlignment="0" applyProtection="0"/>
    <xf numFmtId="0" fontId="116" fillId="48" borderId="94" applyNumberFormat="0" applyFont="0" applyAlignment="0" applyProtection="0"/>
    <xf numFmtId="0" fontId="116" fillId="48" borderId="93" applyNumberFormat="0" applyFont="0" applyAlignment="0" applyProtection="0"/>
    <xf numFmtId="0" fontId="116" fillId="48" borderId="89" applyNumberFormat="0" applyFont="0" applyAlignment="0" applyProtection="0"/>
    <xf numFmtId="0" fontId="116" fillId="48" borderId="89" applyNumberFormat="0" applyFont="0" applyAlignment="0" applyProtection="0"/>
    <xf numFmtId="0" fontId="116" fillId="48" borderId="92" applyNumberFormat="0" applyFont="0" applyAlignment="0" applyProtection="0"/>
    <xf numFmtId="0" fontId="116" fillId="48" borderId="91" applyNumberFormat="0" applyFont="0" applyAlignment="0" applyProtection="0"/>
    <xf numFmtId="0" fontId="116" fillId="48" borderId="94" applyNumberFormat="0" applyFont="0" applyAlignment="0" applyProtection="0"/>
    <xf numFmtId="0" fontId="116" fillId="48" borderId="95" applyNumberFormat="0" applyFont="0" applyAlignment="0" applyProtection="0"/>
  </cellStyleXfs>
  <cellXfs count="1250">
    <xf numFmtId="0" fontId="0" fillId="0" borderId="0" xfId="0"/>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1" fillId="2"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0" fillId="0" borderId="0" xfId="0" applyFont="1" applyBorder="1" applyAlignment="1">
      <alignment horizontal="center" vertical="center"/>
    </xf>
    <xf numFmtId="0" fontId="13" fillId="5" borderId="36" xfId="0" applyFont="1" applyFill="1" applyBorder="1" applyAlignment="1">
      <alignment horizontal="left" vertical="center" wrapText="1"/>
    </xf>
    <xf numFmtId="0" fontId="13" fillId="5" borderId="37" xfId="0" applyFont="1" applyFill="1" applyBorder="1" applyAlignment="1">
      <alignment horizontal="left" vertical="center" wrapText="1"/>
    </xf>
    <xf numFmtId="0" fontId="0" fillId="0" borderId="0" xfId="0" applyAlignment="1">
      <alignment vertical="center"/>
    </xf>
    <xf numFmtId="0" fontId="0" fillId="0" borderId="4" xfId="0" applyBorder="1" applyAlignment="1">
      <alignment horizontal="left" vertical="center"/>
    </xf>
    <xf numFmtId="0" fontId="2" fillId="7" borderId="5" xfId="0" applyFont="1" applyFill="1" applyBorder="1" applyAlignment="1">
      <alignment vertical="center" wrapText="1"/>
    </xf>
    <xf numFmtId="0" fontId="2" fillId="7" borderId="6" xfId="0" applyFont="1" applyFill="1" applyBorder="1" applyAlignment="1">
      <alignment vertical="center" wrapText="1"/>
    </xf>
    <xf numFmtId="0" fontId="15" fillId="0" borderId="1"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hidden="1"/>
    </xf>
    <xf numFmtId="0" fontId="16" fillId="6" borderId="1" xfId="0" applyFont="1" applyFill="1" applyBorder="1" applyAlignment="1" applyProtection="1">
      <alignment horizontal="center" vertical="center" wrapText="1"/>
      <protection hidden="1"/>
    </xf>
    <xf numFmtId="0" fontId="0" fillId="0" borderId="0" xfId="0" applyBorder="1" applyAlignment="1">
      <alignment horizontal="center" vertical="center"/>
    </xf>
    <xf numFmtId="0" fontId="5" fillId="8" borderId="0" xfId="0" applyFont="1" applyFill="1" applyBorder="1" applyAlignment="1">
      <alignment horizontal="left" vertical="center" wrapText="1"/>
    </xf>
    <xf numFmtId="0" fontId="0" fillId="0" borderId="0" xfId="0" applyFill="1" applyBorder="1" applyAlignment="1">
      <alignment horizontal="center" vertical="center"/>
    </xf>
    <xf numFmtId="0" fontId="0" fillId="3" borderId="1" xfId="0" applyFill="1" applyBorder="1" applyAlignment="1">
      <alignment horizontal="center" vertical="center"/>
    </xf>
    <xf numFmtId="0" fontId="10" fillId="0" borderId="8" xfId="0" applyFont="1" applyBorder="1" applyAlignment="1">
      <alignment horizontal="center" vertical="center" wrapText="1"/>
    </xf>
    <xf numFmtId="0" fontId="0" fillId="0" borderId="3" xfId="0" applyBorder="1" applyAlignment="1">
      <alignment horizontal="center" vertical="center"/>
    </xf>
    <xf numFmtId="0" fontId="17" fillId="0" borderId="0" xfId="0" applyFont="1" applyAlignment="1">
      <alignment vertical="center"/>
    </xf>
    <xf numFmtId="0" fontId="15" fillId="8" borderId="0" xfId="0" applyFont="1" applyFill="1" applyAlignment="1">
      <alignment vertical="center"/>
    </xf>
    <xf numFmtId="0" fontId="13" fillId="5" borderId="38" xfId="0" applyFont="1" applyFill="1" applyBorder="1" applyAlignment="1">
      <alignment horizontal="center" vertical="center" wrapText="1"/>
    </xf>
    <xf numFmtId="0" fontId="10" fillId="0" borderId="0" xfId="0" applyFont="1" applyAlignment="1">
      <alignment vertical="center"/>
    </xf>
    <xf numFmtId="0" fontId="9" fillId="0" borderId="0" xfId="0" applyFont="1" applyAlignment="1">
      <alignment horizontal="center" vertical="center"/>
    </xf>
    <xf numFmtId="0" fontId="0" fillId="0" borderId="9" xfId="0" applyBorder="1" applyAlignment="1">
      <alignment vertical="center"/>
    </xf>
    <xf numFmtId="0" fontId="0" fillId="2" borderId="0" xfId="0" applyFill="1" applyBorder="1" applyAlignment="1">
      <alignment vertical="center"/>
    </xf>
    <xf numFmtId="0" fontId="0" fillId="2" borderId="10" xfId="0" applyFill="1" applyBorder="1" applyAlignment="1">
      <alignment vertical="center"/>
    </xf>
    <xf numFmtId="0" fontId="0" fillId="0" borderId="11" xfId="0"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0" fillId="8" borderId="1" xfId="0" applyFill="1" applyBorder="1" applyAlignment="1">
      <alignment vertical="center"/>
    </xf>
    <xf numFmtId="0" fontId="0" fillId="0" borderId="0" xfId="0" applyBorder="1" applyAlignment="1">
      <alignment vertical="center"/>
    </xf>
    <xf numFmtId="0" fontId="0" fillId="10" borderId="0" xfId="0" applyFill="1" applyAlignment="1">
      <alignment vertical="center"/>
    </xf>
    <xf numFmtId="0" fontId="0" fillId="7" borderId="0" xfId="0" applyFill="1" applyAlignment="1">
      <alignment vertical="center"/>
    </xf>
    <xf numFmtId="0" fontId="0" fillId="2" borderId="0" xfId="0" applyFill="1" applyAlignment="1">
      <alignment vertical="center"/>
    </xf>
    <xf numFmtId="0" fontId="0" fillId="3" borderId="0" xfId="0" applyFill="1" applyAlignment="1">
      <alignment vertical="center"/>
    </xf>
    <xf numFmtId="0" fontId="10" fillId="3" borderId="1" xfId="0" applyFont="1" applyFill="1"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xf>
    <xf numFmtId="0" fontId="18" fillId="0" borderId="0" xfId="1" applyNumberFormat="1" applyFont="1" applyFill="1" applyBorder="1" applyAlignment="1" applyProtection="1">
      <alignment vertical="top"/>
      <protection locked="0"/>
    </xf>
    <xf numFmtId="0" fontId="10"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7" borderId="1" xfId="0" applyFont="1" applyFill="1" applyBorder="1" applyAlignment="1">
      <alignment horizontal="center" vertical="center"/>
    </xf>
    <xf numFmtId="0" fontId="10"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7" borderId="1" xfId="0" applyFill="1" applyBorder="1" applyAlignment="1">
      <alignment horizontal="center" vertical="center"/>
    </xf>
    <xf numFmtId="0" fontId="14" fillId="0" borderId="0" xfId="0" applyFont="1" applyAlignment="1" applyProtection="1">
      <alignment horizontal="justify" vertical="center"/>
      <protection hidden="1"/>
    </xf>
    <xf numFmtId="0" fontId="0" fillId="0" borderId="0" xfId="0" applyFont="1" applyAlignment="1">
      <alignment vertical="center"/>
    </xf>
    <xf numFmtId="0" fontId="19" fillId="0" borderId="0" xfId="0" applyFont="1" applyAlignment="1">
      <alignment vertical="center"/>
    </xf>
    <xf numFmtId="0" fontId="0" fillId="0" borderId="0" xfId="0" applyAlignment="1">
      <alignment vertical="center" wrapText="1"/>
    </xf>
    <xf numFmtId="0" fontId="0" fillId="3" borderId="0" xfId="0" applyFont="1" applyFill="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0" fillId="10" borderId="1" xfId="0" applyFill="1" applyBorder="1" applyAlignment="1">
      <alignment horizontal="center" vertical="center"/>
    </xf>
    <xf numFmtId="0" fontId="0" fillId="2" borderId="1" xfId="0" applyFill="1" applyBorder="1" applyAlignment="1">
      <alignment horizontal="center" vertical="center"/>
    </xf>
    <xf numFmtId="0" fontId="10" fillId="0" borderId="1" xfId="0" applyFont="1" applyBorder="1" applyAlignment="1">
      <alignment horizontal="center" vertical="center" wrapText="1"/>
    </xf>
    <xf numFmtId="0" fontId="0" fillId="0" borderId="1" xfId="0" applyFill="1" applyBorder="1" applyAlignment="1">
      <alignment horizontal="center" vertical="center"/>
    </xf>
    <xf numFmtId="0" fontId="10" fillId="0" borderId="1" xfId="0" applyFont="1" applyBorder="1" applyAlignment="1">
      <alignment vertical="center"/>
    </xf>
    <xf numFmtId="0" fontId="0" fillId="0" borderId="0" xfId="0" applyFill="1" applyAlignment="1">
      <alignment vertical="center"/>
    </xf>
    <xf numFmtId="9" fontId="16" fillId="0" borderId="0" xfId="0" applyNumberFormat="1" applyFont="1" applyFill="1" applyBorder="1" applyAlignment="1" applyProtection="1">
      <alignment horizontal="center" vertical="center" wrapText="1"/>
      <protection hidden="1"/>
    </xf>
    <xf numFmtId="0" fontId="16" fillId="11" borderId="15" xfId="0" applyFont="1" applyFill="1" applyBorder="1" applyAlignment="1" applyProtection="1">
      <alignment horizontal="center" vertical="center" wrapText="1"/>
      <protection hidden="1"/>
    </xf>
    <xf numFmtId="0" fontId="0" fillId="0" borderId="0" xfId="0" applyFill="1" applyBorder="1" applyAlignment="1">
      <alignment horizontal="left" vertical="center"/>
    </xf>
    <xf numFmtId="0" fontId="10" fillId="0" borderId="1" xfId="0" applyFont="1" applyBorder="1" applyAlignment="1">
      <alignment horizontal="center" vertical="center"/>
    </xf>
    <xf numFmtId="0" fontId="15" fillId="0" borderId="1" xfId="0" applyFont="1" applyFill="1" applyBorder="1" applyAlignment="1" applyProtection="1">
      <alignment horizontal="left" vertical="center" wrapText="1"/>
      <protection locked="0" hidden="1"/>
    </xf>
    <xf numFmtId="0" fontId="6" fillId="11" borderId="15" xfId="0" applyFont="1" applyFill="1" applyBorder="1" applyAlignment="1" applyProtection="1">
      <alignment horizontal="center" vertical="center" wrapText="1"/>
      <protection hidden="1"/>
    </xf>
    <xf numFmtId="0" fontId="0" fillId="0" borderId="1" xfId="0" applyFont="1" applyBorder="1" applyAlignment="1">
      <alignment vertical="center"/>
    </xf>
    <xf numFmtId="0" fontId="20" fillId="7" borderId="1" xfId="0" applyFont="1" applyFill="1" applyBorder="1" applyAlignment="1">
      <alignment horizontal="center" vertical="center"/>
    </xf>
    <xf numFmtId="0" fontId="0" fillId="0" borderId="1" xfId="0" applyBorder="1" applyAlignment="1">
      <alignment horizontal="left" vertical="center"/>
    </xf>
    <xf numFmtId="0" fontId="10" fillId="0" borderId="1" xfId="0" applyFont="1" applyBorder="1" applyAlignment="1">
      <alignment horizontal="center" vertical="center"/>
    </xf>
    <xf numFmtId="0" fontId="14" fillId="3"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23" fillId="7" borderId="1" xfId="0" applyFont="1" applyFill="1" applyBorder="1" applyAlignment="1" applyProtection="1">
      <alignment horizontal="center" vertical="center"/>
      <protection hidden="1"/>
    </xf>
    <xf numFmtId="0" fontId="23" fillId="10" borderId="1" xfId="0" applyFont="1" applyFill="1" applyBorder="1" applyAlignment="1" applyProtection="1">
      <alignment horizontal="center" vertical="center"/>
      <protection hidden="1"/>
    </xf>
    <xf numFmtId="9" fontId="0" fillId="0" borderId="1" xfId="0" applyNumberFormat="1" applyBorder="1" applyAlignment="1">
      <alignment horizontal="center" vertical="center"/>
    </xf>
    <xf numFmtId="0" fontId="0" fillId="0" borderId="1"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wrapText="1"/>
      <protection locked="0"/>
    </xf>
    <xf numFmtId="0" fontId="16" fillId="9" borderId="15" xfId="0" applyFont="1" applyFill="1" applyBorder="1" applyAlignment="1" applyProtection="1">
      <alignment horizontal="center" vertical="center" wrapText="1"/>
      <protection hidden="1"/>
    </xf>
    <xf numFmtId="0" fontId="16" fillId="9" borderId="17" xfId="0" applyFont="1" applyFill="1" applyBorder="1" applyAlignment="1" applyProtection="1">
      <alignment horizontal="center" vertical="center" wrapText="1"/>
      <protection hidden="1"/>
    </xf>
    <xf numFmtId="0" fontId="10" fillId="2" borderId="0" xfId="0" applyFont="1" applyFill="1" applyAlignment="1">
      <alignment vertical="center"/>
    </xf>
    <xf numFmtId="0" fontId="25" fillId="0" borderId="1" xfId="0" applyFont="1" applyBorder="1" applyAlignment="1" applyProtection="1">
      <alignment horizontal="left" vertical="center" wrapText="1" indent="1"/>
      <protection locked="0"/>
    </xf>
    <xf numFmtId="0" fontId="7" fillId="0" borderId="1" xfId="1" applyNumberFormat="1" applyFont="1" applyFill="1" applyBorder="1" applyAlignment="1" applyProtection="1">
      <alignment horizontal="center" vertical="center"/>
      <protection locked="0"/>
    </xf>
    <xf numFmtId="0" fontId="28" fillId="0" borderId="1" xfId="0" applyFont="1" applyBorder="1" applyAlignment="1" applyProtection="1">
      <alignment horizontal="center" vertical="center" wrapText="1"/>
      <protection hidden="1"/>
    </xf>
    <xf numFmtId="0" fontId="25" fillId="0" borderId="1" xfId="0" applyFont="1" applyBorder="1" applyAlignment="1" applyProtection="1">
      <alignment horizontal="justify" vertical="center" wrapText="1"/>
      <protection locked="0"/>
    </xf>
    <xf numFmtId="0" fontId="27" fillId="14" borderId="1"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5" fillId="0" borderId="0" xfId="0" applyFont="1" applyAlignment="1" applyProtection="1">
      <alignment vertical="center"/>
      <protection hidden="1"/>
    </xf>
    <xf numFmtId="0" fontId="15" fillId="0" borderId="0" xfId="0" applyFont="1" applyFill="1" applyAlignment="1" applyProtection="1">
      <alignment horizontal="center" vertical="center"/>
      <protection hidden="1"/>
    </xf>
    <xf numFmtId="0" fontId="15" fillId="0" borderId="0" xfId="0" applyFont="1" applyBorder="1" applyAlignment="1" applyProtection="1">
      <alignment vertical="center"/>
      <protection hidden="1"/>
    </xf>
    <xf numFmtId="0" fontId="24" fillId="8" borderId="0" xfId="0" applyFont="1" applyFill="1" applyBorder="1" applyAlignment="1" applyProtection="1">
      <alignment horizontal="center" vertical="center"/>
      <protection hidden="1"/>
    </xf>
    <xf numFmtId="0" fontId="29" fillId="12" borderId="22" xfId="0" applyFont="1" applyFill="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0" fillId="0" borderId="0" xfId="0" applyProtection="1">
      <protection locked="0"/>
    </xf>
    <xf numFmtId="0" fontId="28" fillId="0" borderId="1" xfId="0" applyFont="1" applyBorder="1" applyAlignment="1" applyProtection="1">
      <alignment horizontal="center" vertical="center"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25" fillId="0" borderId="1" xfId="0" applyFont="1" applyBorder="1" applyAlignment="1" applyProtection="1">
      <alignment horizontal="left" vertical="center" wrapText="1" indent="1"/>
      <protection hidden="1"/>
    </xf>
    <xf numFmtId="0" fontId="25" fillId="0" borderId="1" xfId="0" applyFont="1" applyBorder="1" applyAlignment="1" applyProtection="1">
      <alignment horizontal="justify" vertical="center" wrapText="1"/>
      <protection hidden="1"/>
    </xf>
    <xf numFmtId="0" fontId="25" fillId="8" borderId="1" xfId="0" applyFont="1" applyFill="1" applyBorder="1" applyAlignment="1" applyProtection="1">
      <alignment horizontal="justify" vertical="center" wrapText="1"/>
      <protection hidden="1"/>
    </xf>
    <xf numFmtId="0" fontId="0" fillId="0" borderId="0" xfId="0" applyProtection="1">
      <protection hidden="1"/>
    </xf>
    <xf numFmtId="0" fontId="0" fillId="8" borderId="0" xfId="0" applyFill="1" applyBorder="1" applyAlignment="1">
      <alignment vertical="center"/>
    </xf>
    <xf numFmtId="0" fontId="5"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locked="0"/>
    </xf>
    <xf numFmtId="0" fontId="25" fillId="0" borderId="0" xfId="0" applyFont="1" applyFill="1" applyBorder="1" applyAlignment="1">
      <alignment vertical="center"/>
    </xf>
    <xf numFmtId="0" fontId="0" fillId="8" borderId="0" xfId="0" applyFill="1" applyProtection="1">
      <protection locked="0"/>
    </xf>
    <xf numFmtId="0" fontId="15" fillId="0" borderId="0"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8" borderId="0" xfId="0" applyFill="1" applyProtection="1">
      <protection hidden="1"/>
    </xf>
    <xf numFmtId="0" fontId="0" fillId="8" borderId="0" xfId="0" applyFill="1" applyBorder="1" applyProtection="1">
      <protection locked="0"/>
    </xf>
    <xf numFmtId="168" fontId="16" fillId="8" borderId="0" xfId="0" applyNumberFormat="1" applyFont="1" applyFill="1" applyBorder="1" applyAlignment="1" applyProtection="1">
      <alignment horizontal="center" vertical="center"/>
      <protection hidden="1"/>
    </xf>
    <xf numFmtId="0" fontId="0" fillId="8" borderId="0" xfId="0" applyFill="1" applyBorder="1" applyProtection="1">
      <protection hidden="1"/>
    </xf>
    <xf numFmtId="0" fontId="12" fillId="8" borderId="0" xfId="0" applyFont="1" applyFill="1" applyBorder="1" applyAlignment="1">
      <alignment vertical="center"/>
    </xf>
    <xf numFmtId="0" fontId="12" fillId="8" borderId="0" xfId="0" applyFont="1" applyFill="1" applyBorder="1" applyAlignment="1">
      <alignment horizontal="center" vertical="center"/>
    </xf>
    <xf numFmtId="0" fontId="0" fillId="8" borderId="0" xfId="0" applyFill="1" applyAlignment="1">
      <alignment vertical="center"/>
    </xf>
    <xf numFmtId="0" fontId="14" fillId="8" borderId="0" xfId="0" applyFont="1" applyFill="1" applyBorder="1" applyAlignment="1">
      <alignment vertical="center"/>
    </xf>
    <xf numFmtId="0" fontId="10" fillId="8" borderId="0" xfId="0" applyFont="1" applyFill="1" applyAlignment="1">
      <alignment vertical="center"/>
    </xf>
    <xf numFmtId="0" fontId="30" fillId="8" borderId="0" xfId="0" applyFont="1" applyFill="1" applyAlignment="1">
      <alignment vertical="center"/>
    </xf>
    <xf numFmtId="0" fontId="21" fillId="8" borderId="0" xfId="0" applyFont="1" applyFill="1" applyAlignment="1">
      <alignment vertical="center"/>
    </xf>
    <xf numFmtId="0" fontId="16" fillId="8" borderId="0" xfId="0" applyFont="1" applyFill="1" applyBorder="1" applyAlignment="1">
      <alignment vertical="center"/>
    </xf>
    <xf numFmtId="0" fontId="0" fillId="8" borderId="0" xfId="0" applyFill="1" applyAlignment="1">
      <alignment horizontal="center" vertical="center"/>
    </xf>
    <xf numFmtId="0" fontId="22" fillId="8" borderId="0" xfId="0" applyFont="1" applyFill="1" applyAlignment="1">
      <alignment vertical="center"/>
    </xf>
    <xf numFmtId="0" fontId="28" fillId="8" borderId="0" xfId="0" applyFont="1" applyFill="1" applyProtection="1">
      <protection locked="0"/>
    </xf>
    <xf numFmtId="0" fontId="0" fillId="8" borderId="0" xfId="0" applyFill="1"/>
    <xf numFmtId="0" fontId="0" fillId="8" borderId="29" xfId="0" applyFill="1" applyBorder="1"/>
    <xf numFmtId="0" fontId="10" fillId="8" borderId="29" xfId="0" applyFont="1" applyFill="1" applyBorder="1" applyAlignment="1">
      <alignment wrapText="1"/>
    </xf>
    <xf numFmtId="0" fontId="0" fillId="8" borderId="29" xfId="0" applyFill="1" applyBorder="1" applyAlignment="1">
      <alignment wrapText="1"/>
    </xf>
    <xf numFmtId="0" fontId="10" fillId="8" borderId="29" xfId="0" applyFont="1" applyFill="1" applyBorder="1"/>
    <xf numFmtId="0" fontId="0" fillId="8" borderId="29" xfId="0" applyFill="1" applyBorder="1" applyAlignment="1">
      <alignment vertical="center" wrapText="1"/>
    </xf>
    <xf numFmtId="0" fontId="0" fillId="8" borderId="7" xfId="0" applyFill="1" applyBorder="1"/>
    <xf numFmtId="0" fontId="0" fillId="8" borderId="29" xfId="0" applyFill="1" applyBorder="1" applyAlignment="1">
      <alignment horizontal="justify" vertical="justify" wrapText="1"/>
    </xf>
    <xf numFmtId="0" fontId="22" fillId="8" borderId="29" xfId="0" applyFont="1" applyFill="1" applyBorder="1" applyAlignment="1">
      <alignment horizontal="justify" vertical="justify"/>
    </xf>
    <xf numFmtId="0" fontId="0" fillId="8" borderId="1" xfId="0" applyFill="1" applyBorder="1" applyAlignment="1">
      <alignment horizontal="center"/>
    </xf>
    <xf numFmtId="0" fontId="30" fillId="19" borderId="1" xfId="0" applyFont="1" applyFill="1" applyBorder="1" applyAlignment="1">
      <alignment horizontal="center" wrapText="1"/>
    </xf>
    <xf numFmtId="0" fontId="0" fillId="8" borderId="1" xfId="0" applyFill="1" applyBorder="1" applyAlignment="1">
      <alignment wrapText="1"/>
    </xf>
    <xf numFmtId="0" fontId="10" fillId="8" borderId="29" xfId="0" applyFont="1" applyFill="1" applyBorder="1" applyAlignment="1">
      <alignment horizontal="justify" vertical="center"/>
    </xf>
    <xf numFmtId="0" fontId="0" fillId="8" borderId="29" xfId="0" applyFill="1" applyBorder="1" applyAlignment="1">
      <alignment horizontal="justify" vertical="top" wrapText="1"/>
    </xf>
    <xf numFmtId="0" fontId="34" fillId="8" borderId="0" xfId="0" applyFont="1" applyFill="1" applyBorder="1" applyAlignment="1" applyProtection="1">
      <alignment vertical="center" wrapText="1"/>
      <protection locked="0"/>
    </xf>
    <xf numFmtId="0" fontId="16" fillId="8" borderId="0" xfId="0" applyFont="1" applyFill="1" applyBorder="1" applyAlignment="1" applyProtection="1">
      <alignment horizontal="left" vertical="center"/>
      <protection locked="0"/>
    </xf>
    <xf numFmtId="0" fontId="14" fillId="8" borderId="0" xfId="0" applyFont="1" applyFill="1" applyBorder="1" applyAlignment="1" applyProtection="1">
      <alignment vertical="center"/>
      <protection locked="0"/>
    </xf>
    <xf numFmtId="0" fontId="14" fillId="8" borderId="0" xfId="0" applyFont="1" applyFill="1" applyProtection="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0" xfId="0" applyFont="1" applyProtection="1">
      <protection locked="0"/>
    </xf>
    <xf numFmtId="0" fontId="34" fillId="8" borderId="0" xfId="0" applyFont="1" applyFill="1" applyAlignment="1" applyProtection="1">
      <alignment wrapText="1"/>
      <protection locked="0"/>
    </xf>
    <xf numFmtId="0" fontId="14" fillId="8" borderId="0" xfId="0" applyFont="1" applyFill="1" applyAlignment="1" applyProtection="1">
      <alignment horizontal="center" vertical="center"/>
      <protection locked="0"/>
    </xf>
    <xf numFmtId="0" fontId="14" fillId="8" borderId="0" xfId="0" applyFont="1" applyFill="1" applyAlignment="1" applyProtection="1">
      <alignment horizontal="left" wrapText="1"/>
      <protection locked="0"/>
    </xf>
    <xf numFmtId="0" fontId="14" fillId="0" borderId="0" xfId="0" applyFont="1" applyAlignment="1" applyProtection="1">
      <alignment horizontal="left" wrapText="1"/>
      <protection locked="0"/>
    </xf>
    <xf numFmtId="0" fontId="14" fillId="0" borderId="1" xfId="0" applyFont="1" applyBorder="1" applyProtection="1">
      <protection locked="0"/>
    </xf>
    <xf numFmtId="0" fontId="10" fillId="8" borderId="0" xfId="0" applyFont="1" applyFill="1" applyBorder="1" applyAlignment="1">
      <alignment horizontal="center" wrapText="1"/>
    </xf>
    <xf numFmtId="0" fontId="40" fillId="8" borderId="44" xfId="0" applyFont="1" applyFill="1" applyBorder="1" applyProtection="1">
      <protection locked="0"/>
    </xf>
    <xf numFmtId="0" fontId="40" fillId="8" borderId="0" xfId="0" applyFont="1" applyFill="1" applyBorder="1" applyProtection="1">
      <protection locked="0"/>
    </xf>
    <xf numFmtId="0" fontId="34" fillId="8" borderId="0" xfId="0" applyFont="1" applyFill="1" applyBorder="1" applyAlignment="1" applyProtection="1">
      <alignment wrapText="1"/>
      <protection locked="0"/>
    </xf>
    <xf numFmtId="0" fontId="34" fillId="8" borderId="44" xfId="0" applyFont="1" applyFill="1" applyBorder="1" applyAlignment="1" applyProtection="1">
      <alignment vertical="center" wrapText="1"/>
      <protection locked="0"/>
    </xf>
    <xf numFmtId="0" fontId="34" fillId="8" borderId="44" xfId="0" applyFont="1" applyFill="1" applyBorder="1" applyAlignment="1" applyProtection="1">
      <alignment horizontal="left" vertical="center" wrapText="1"/>
      <protection locked="0"/>
    </xf>
    <xf numFmtId="0" fontId="10" fillId="8" borderId="46" xfId="0" applyFont="1" applyFill="1" applyBorder="1" applyAlignment="1">
      <alignment horizontal="justify" wrapText="1"/>
    </xf>
    <xf numFmtId="0" fontId="10" fillId="8" borderId="0" xfId="0" applyFont="1" applyFill="1" applyBorder="1" applyAlignment="1">
      <alignment horizontal="justify"/>
    </xf>
    <xf numFmtId="0" fontId="10" fillId="8" borderId="47" xfId="0" applyFont="1" applyFill="1" applyBorder="1" applyAlignment="1">
      <alignment horizontal="justify"/>
    </xf>
    <xf numFmtId="0" fontId="10" fillId="8" borderId="46" xfId="0" applyFont="1" applyFill="1" applyBorder="1" applyAlignment="1">
      <alignment horizontal="center" wrapText="1"/>
    </xf>
    <xf numFmtId="0" fontId="10" fillId="8" borderId="47" xfId="0" applyFont="1" applyFill="1" applyBorder="1" applyAlignment="1">
      <alignment horizontal="center" wrapText="1"/>
    </xf>
    <xf numFmtId="0" fontId="0" fillId="8" borderId="26" xfId="0" applyFill="1" applyBorder="1"/>
    <xf numFmtId="0" fontId="0" fillId="8" borderId="23" xfId="0" applyFill="1" applyBorder="1"/>
    <xf numFmtId="0" fontId="0" fillId="8" borderId="46" xfId="0" applyFill="1" applyBorder="1" applyAlignment="1">
      <alignment horizontal="justify" vertical="center"/>
    </xf>
    <xf numFmtId="0" fontId="0" fillId="8" borderId="0" xfId="0" applyFill="1" applyBorder="1" applyAlignment="1">
      <alignment horizontal="justify" vertical="center"/>
    </xf>
    <xf numFmtId="0" fontId="0" fillId="8" borderId="47" xfId="0" applyFill="1" applyBorder="1" applyAlignment="1">
      <alignment horizontal="justify" vertical="center"/>
    </xf>
    <xf numFmtId="0" fontId="19" fillId="8" borderId="0" xfId="0" applyFont="1" applyFill="1" applyBorder="1" applyAlignment="1" applyProtection="1">
      <alignment vertical="center"/>
      <protection locked="0"/>
    </xf>
    <xf numFmtId="0" fontId="37" fillId="8" borderId="0" xfId="0" applyFont="1" applyFill="1" applyProtection="1">
      <protection locked="0"/>
    </xf>
    <xf numFmtId="0" fontId="14" fillId="0" borderId="1" xfId="0" applyFont="1" applyBorder="1" applyAlignment="1" applyProtection="1">
      <alignment horizontal="center" vertical="center" wrapText="1"/>
      <protection locked="0"/>
    </xf>
    <xf numFmtId="0" fontId="16" fillId="8" borderId="0" xfId="0" applyFont="1" applyFill="1" applyAlignment="1" applyProtection="1">
      <alignment horizontal="right"/>
      <protection locked="0"/>
    </xf>
    <xf numFmtId="0" fontId="12" fillId="24" borderId="1" xfId="0" applyFont="1" applyFill="1" applyBorder="1" applyAlignment="1" applyProtection="1">
      <alignment horizontal="justify" vertical="center" wrapText="1"/>
      <protection locked="0"/>
    </xf>
    <xf numFmtId="0" fontId="6" fillId="24" borderId="1" xfId="0" applyFont="1" applyFill="1" applyBorder="1" applyAlignment="1" applyProtection="1">
      <alignment horizontal="center" vertical="center" wrapText="1"/>
      <protection locked="0"/>
    </xf>
    <xf numFmtId="14" fontId="38" fillId="24" borderId="1" xfId="0" applyNumberFormat="1" applyFont="1" applyFill="1" applyBorder="1" applyAlignment="1" applyProtection="1">
      <alignment horizontal="justify" vertical="center" wrapText="1"/>
      <protection locked="0"/>
    </xf>
    <xf numFmtId="0" fontId="38" fillId="24" borderId="1" xfId="0" applyFont="1" applyFill="1" applyBorder="1" applyAlignment="1" applyProtection="1">
      <alignment horizontal="justify" vertical="center" wrapText="1"/>
      <protection locked="0"/>
    </xf>
    <xf numFmtId="0" fontId="0" fillId="24" borderId="1" xfId="0" applyFill="1" applyBorder="1" applyAlignment="1" applyProtection="1">
      <alignment vertical="center"/>
      <protection locked="0"/>
    </xf>
    <xf numFmtId="0" fontId="0" fillId="8" borderId="0" xfId="0" applyFill="1" applyAlignment="1" applyProtection="1">
      <alignment vertical="center"/>
      <protection locked="0"/>
    </xf>
    <xf numFmtId="0" fontId="0" fillId="24" borderId="1" xfId="0" applyFill="1" applyBorder="1" applyProtection="1">
      <protection locked="0"/>
    </xf>
    <xf numFmtId="0" fontId="0" fillId="24" borderId="1" xfId="0" applyFill="1" applyBorder="1" applyAlignment="1" applyProtection="1">
      <alignment horizontal="center" vertical="center"/>
      <protection hidden="1"/>
    </xf>
    <xf numFmtId="0" fontId="32" fillId="8" borderId="0" xfId="0" applyFont="1" applyFill="1" applyBorder="1" applyAlignment="1" applyProtection="1">
      <alignment horizontal="center"/>
      <protection locked="0"/>
    </xf>
    <xf numFmtId="0" fontId="42" fillId="26" borderId="48" xfId="0" applyFont="1" applyFill="1" applyBorder="1" applyAlignment="1" applyProtection="1">
      <alignment horizontal="center" vertical="center" wrapText="1"/>
      <protection hidden="1"/>
    </xf>
    <xf numFmtId="0" fontId="29" fillId="0" borderId="0" xfId="0" applyFont="1" applyBorder="1" applyAlignment="1" applyProtection="1">
      <alignment horizontal="right" vertical="center"/>
      <protection hidden="1"/>
    </xf>
    <xf numFmtId="0" fontId="0" fillId="0" borderId="0" xfId="0" applyAlignment="1">
      <alignment horizontal="center"/>
    </xf>
    <xf numFmtId="0" fontId="46" fillId="7" borderId="1" xfId="0" applyFont="1" applyFill="1" applyBorder="1" applyAlignment="1" applyProtection="1">
      <alignment horizontal="center" vertical="center"/>
      <protection hidden="1"/>
    </xf>
    <xf numFmtId="0" fontId="47" fillId="3" borderId="1" xfId="0" applyFont="1" applyFill="1" applyBorder="1" applyAlignment="1" applyProtection="1">
      <alignment horizontal="center" vertical="center" wrapText="1"/>
      <protection hidden="1"/>
    </xf>
    <xf numFmtId="0" fontId="49" fillId="0" borderId="0" xfId="0" applyFont="1" applyAlignment="1" applyProtection="1">
      <alignment vertical="center"/>
      <protection hidden="1"/>
    </xf>
    <xf numFmtId="0" fontId="41" fillId="24" borderId="1" xfId="0" applyFont="1" applyFill="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0" fontId="35" fillId="0" borderId="1" xfId="0" applyFont="1" applyBorder="1" applyAlignment="1" applyProtection="1">
      <alignment horizontal="justify" vertical="center" wrapText="1"/>
      <protection locked="0"/>
    </xf>
    <xf numFmtId="0" fontId="53" fillId="8" borderId="45" xfId="0" applyFont="1" applyFill="1" applyBorder="1" applyAlignment="1" applyProtection="1">
      <alignment vertical="center" wrapText="1"/>
      <protection hidden="1"/>
    </xf>
    <xf numFmtId="0" fontId="53" fillId="0" borderId="0" xfId="0" applyFont="1" applyAlignment="1" applyProtection="1">
      <alignment vertical="center"/>
      <protection hidden="1"/>
    </xf>
    <xf numFmtId="0" fontId="53" fillId="0" borderId="0" xfId="0" applyFont="1" applyAlignment="1" applyProtection="1">
      <alignment vertical="center" wrapText="1"/>
      <protection hidden="1"/>
    </xf>
    <xf numFmtId="0" fontId="26" fillId="14" borderId="28" xfId="0" applyFont="1" applyFill="1" applyBorder="1" applyAlignment="1" applyProtection="1">
      <alignment horizontal="center" vertical="center" wrapText="1"/>
      <protection locked="0"/>
    </xf>
    <xf numFmtId="0" fontId="26" fillId="0" borderId="46" xfId="0" applyFont="1" applyBorder="1" applyAlignment="1" applyProtection="1">
      <alignment vertical="center" wrapText="1"/>
      <protection hidden="1"/>
    </xf>
    <xf numFmtId="0" fontId="26" fillId="0" borderId="47" xfId="0" applyFont="1" applyBorder="1" applyAlignment="1" applyProtection="1">
      <alignment vertical="center" wrapText="1"/>
      <protection hidden="1"/>
    </xf>
    <xf numFmtId="0" fontId="26" fillId="14" borderId="29" xfId="0" applyFont="1" applyFill="1" applyBorder="1" applyAlignment="1" applyProtection="1">
      <alignment vertical="center" wrapText="1"/>
      <protection locked="0"/>
    </xf>
    <xf numFmtId="0" fontId="26" fillId="0" borderId="29" xfId="0" applyFont="1" applyBorder="1" applyAlignment="1" applyProtection="1">
      <alignment vertical="center" wrapText="1"/>
      <protection locked="0"/>
    </xf>
    <xf numFmtId="0" fontId="26" fillId="0" borderId="0" xfId="0" applyFont="1" applyAlignment="1" applyProtection="1">
      <alignment vertical="center"/>
      <protection hidden="1"/>
    </xf>
    <xf numFmtId="0" fontId="26" fillId="0" borderId="0" xfId="0" applyFont="1" applyAlignment="1" applyProtection="1">
      <alignment vertical="center" wrapText="1"/>
      <protection hidden="1"/>
    </xf>
    <xf numFmtId="0" fontId="55" fillId="0" borderId="0" xfId="0" applyFont="1" applyAlignment="1" applyProtection="1">
      <alignment vertical="center" wrapText="1"/>
      <protection hidden="1"/>
    </xf>
    <xf numFmtId="0" fontId="25" fillId="0" borderId="0" xfId="0" applyFont="1" applyAlignment="1" applyProtection="1">
      <alignment vertical="center"/>
      <protection hidden="1"/>
    </xf>
    <xf numFmtId="0" fontId="26" fillId="0" borderId="23" xfId="0" applyFont="1" applyBorder="1" applyAlignment="1" applyProtection="1">
      <alignment vertical="center" wrapText="1"/>
      <protection hidden="1"/>
    </xf>
    <xf numFmtId="0" fontId="26" fillId="0" borderId="24" xfId="0" applyFont="1" applyBorder="1" applyAlignment="1" applyProtection="1">
      <alignment vertical="center" wrapText="1"/>
      <protection hidden="1"/>
    </xf>
    <xf numFmtId="0" fontId="26" fillId="14" borderId="7" xfId="0" applyFont="1" applyFill="1" applyBorder="1" applyAlignment="1" applyProtection="1">
      <alignment vertical="center" wrapText="1"/>
      <protection locked="0"/>
    </xf>
    <xf numFmtId="0" fontId="26" fillId="0" borderId="7" xfId="0" applyFont="1" applyBorder="1" applyAlignment="1" applyProtection="1">
      <alignment vertical="center" wrapText="1"/>
      <protection locked="0"/>
    </xf>
    <xf numFmtId="0" fontId="25" fillId="0" borderId="0" xfId="0" applyFont="1" applyAlignment="1" applyProtection="1">
      <alignment horizontal="left" vertical="center"/>
      <protection hidden="1"/>
    </xf>
    <xf numFmtId="0" fontId="26" fillId="0" borderId="0" xfId="0" applyFont="1" applyAlignment="1">
      <alignment horizontal="center"/>
    </xf>
    <xf numFmtId="0" fontId="26" fillId="29" borderId="54" xfId="0" applyFont="1" applyFill="1" applyBorder="1" applyAlignment="1">
      <alignment horizontal="center"/>
    </xf>
    <xf numFmtId="0" fontId="56" fillId="0" borderId="0" xfId="0" applyFont="1" applyAlignment="1" applyProtection="1">
      <alignment vertical="center"/>
      <protection hidden="1"/>
    </xf>
    <xf numFmtId="0" fontId="0" fillId="0" borderId="0" xfId="0" applyAlignment="1" applyProtection="1">
      <alignment vertical="center"/>
      <protection hidden="1"/>
    </xf>
    <xf numFmtId="0" fontId="57" fillId="0" borderId="0" xfId="0" applyFont="1" applyAlignment="1" applyProtection="1">
      <alignment vertical="center"/>
      <protection hidden="1"/>
    </xf>
    <xf numFmtId="0" fontId="58" fillId="0" borderId="0" xfId="0" applyFont="1" applyAlignment="1" applyProtection="1">
      <alignment horizontal="left" vertical="center"/>
      <protection hidden="1"/>
    </xf>
    <xf numFmtId="0" fontId="53" fillId="31" borderId="0" xfId="0" applyFont="1" applyFill="1" applyAlignment="1" applyProtection="1">
      <alignment horizontal="right" vertical="center" wrapText="1" indent="1"/>
      <protection hidden="1"/>
    </xf>
    <xf numFmtId="0" fontId="53" fillId="31" borderId="0" xfId="0" applyFont="1" applyFill="1" applyAlignment="1" applyProtection="1">
      <alignment horizontal="justify" vertical="center" wrapText="1"/>
      <protection hidden="1"/>
    </xf>
    <xf numFmtId="0" fontId="53" fillId="32" borderId="0" xfId="0" applyFont="1" applyFill="1" applyAlignment="1" applyProtection="1">
      <alignment horizontal="center" vertical="center" wrapText="1"/>
      <protection hidden="1"/>
    </xf>
    <xf numFmtId="0" fontId="59" fillId="0" borderId="0" xfId="0" applyFont="1" applyAlignment="1" applyProtection="1">
      <alignment vertical="center" wrapText="1"/>
      <protection hidden="1"/>
    </xf>
    <xf numFmtId="0" fontId="59"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171" fontId="59" fillId="0" borderId="0" xfId="0" applyNumberFormat="1" applyFont="1" applyAlignment="1" applyProtection="1">
      <alignment vertical="center" wrapText="1"/>
      <protection hidden="1"/>
    </xf>
    <xf numFmtId="0" fontId="53" fillId="0" borderId="0" xfId="0" applyFont="1" applyAlignment="1">
      <alignment horizontal="center"/>
    </xf>
    <xf numFmtId="0" fontId="61" fillId="33" borderId="1" xfId="0" applyFont="1" applyFill="1" applyBorder="1" applyAlignment="1" applyProtection="1">
      <alignment horizontal="center" vertical="center" wrapText="1"/>
      <protection hidden="1"/>
    </xf>
    <xf numFmtId="0" fontId="62" fillId="0" borderId="1" xfId="0" applyFont="1" applyBorder="1" applyAlignment="1" applyProtection="1">
      <alignment horizontal="left" vertical="center"/>
      <protection hidden="1"/>
    </xf>
    <xf numFmtId="0" fontId="62" fillId="0" borderId="1" xfId="0" applyFont="1" applyBorder="1" applyAlignment="1" applyProtection="1">
      <alignment vertical="center"/>
      <protection hidden="1"/>
    </xf>
    <xf numFmtId="0" fontId="58" fillId="0" borderId="1" xfId="0" applyFont="1" applyBorder="1" applyAlignment="1" applyProtection="1">
      <alignment horizontal="left" vertical="center"/>
      <protection hidden="1"/>
    </xf>
    <xf numFmtId="0" fontId="58" fillId="0" borderId="1" xfId="0" applyFont="1" applyBorder="1" applyAlignment="1" applyProtection="1">
      <alignment vertical="center"/>
      <protection hidden="1"/>
    </xf>
    <xf numFmtId="0" fontId="56" fillId="0" borderId="1" xfId="0" applyFont="1" applyBorder="1" applyAlignment="1" applyProtection="1">
      <alignment horizontal="right" vertical="center"/>
      <protection hidden="1"/>
    </xf>
    <xf numFmtId="0" fontId="25" fillId="0" borderId="1" xfId="0" applyFont="1" applyBorder="1" applyAlignment="1" applyProtection="1">
      <alignment horizontal="left" vertical="center"/>
      <protection hidden="1"/>
    </xf>
    <xf numFmtId="0" fontId="26" fillId="14" borderId="29" xfId="0" applyFont="1" applyFill="1" applyBorder="1" applyAlignment="1" applyProtection="1">
      <alignment horizontal="center" vertical="center" wrapText="1"/>
      <protection locked="0"/>
    </xf>
    <xf numFmtId="0" fontId="26" fillId="14" borderId="1" xfId="0" applyFont="1" applyFill="1" applyBorder="1" applyAlignment="1" applyProtection="1">
      <alignment horizontal="center" vertical="center" wrapText="1"/>
      <protection locked="0"/>
    </xf>
    <xf numFmtId="0" fontId="26" fillId="0" borderId="1" xfId="0" applyFont="1" applyBorder="1" applyAlignment="1" applyProtection="1">
      <alignment vertical="center" wrapText="1"/>
      <protection locked="0"/>
    </xf>
    <xf numFmtId="0" fontId="21" fillId="0" borderId="0" xfId="0" applyFont="1" applyProtection="1">
      <protection hidden="1"/>
    </xf>
    <xf numFmtId="0" fontId="5" fillId="0" borderId="0" xfId="0" applyFont="1" applyAlignment="1" applyProtection="1">
      <alignment horizontal="right" vertical="center"/>
      <protection hidden="1"/>
    </xf>
    <xf numFmtId="0" fontId="21" fillId="0" borderId="1" xfId="0" applyFont="1" applyBorder="1" applyProtection="1">
      <protection locked="0"/>
    </xf>
    <xf numFmtId="0" fontId="49" fillId="0" borderId="0" xfId="0" applyFont="1" applyAlignment="1" applyProtection="1">
      <alignment horizontal="center"/>
      <protection hidden="1"/>
    </xf>
    <xf numFmtId="0" fontId="21" fillId="0" borderId="0" xfId="0" applyFont="1" applyProtection="1">
      <protection locked="0"/>
    </xf>
    <xf numFmtId="0" fontId="21" fillId="0" borderId="1" xfId="0" applyFont="1" applyBorder="1" applyProtection="1">
      <protection hidden="1"/>
    </xf>
    <xf numFmtId="0" fontId="30" fillId="0" borderId="0" xfId="0" applyFont="1" applyProtection="1">
      <protection hidden="1"/>
    </xf>
    <xf numFmtId="0" fontId="65" fillId="0" borderId="0" xfId="0" applyFont="1" applyProtection="1">
      <protection hidden="1"/>
    </xf>
    <xf numFmtId="0" fontId="7" fillId="0" borderId="1" xfId="0" applyFont="1" applyBorder="1" applyAlignment="1" applyProtection="1">
      <alignment wrapText="1"/>
      <protection hidden="1"/>
    </xf>
    <xf numFmtId="0" fontId="65" fillId="0" borderId="0" xfId="0" applyFont="1" applyProtection="1">
      <protection locked="0"/>
    </xf>
    <xf numFmtId="0" fontId="7" fillId="0" borderId="1" xfId="0" applyFont="1" applyBorder="1" applyProtection="1">
      <protection hidden="1"/>
    </xf>
    <xf numFmtId="0" fontId="30" fillId="0" borderId="0" xfId="0" applyFont="1" applyAlignment="1" applyProtection="1">
      <alignment horizontal="right"/>
      <protection locked="0"/>
    </xf>
    <xf numFmtId="0" fontId="30" fillId="0" borderId="0" xfId="0" applyFont="1" applyProtection="1">
      <protection locked="0"/>
    </xf>
    <xf numFmtId="0" fontId="37" fillId="0" borderId="0" xfId="0" applyFont="1" applyProtection="1">
      <protection hidden="1"/>
    </xf>
    <xf numFmtId="0" fontId="66" fillId="0" borderId="0" xfId="0" applyFont="1" applyProtection="1">
      <protection locked="0"/>
    </xf>
    <xf numFmtId="0" fontId="7" fillId="0" borderId="1" xfId="0" applyFont="1" applyBorder="1" applyAlignment="1" applyProtection="1">
      <alignment vertical="center"/>
      <protection hidden="1"/>
    </xf>
    <xf numFmtId="0" fontId="21" fillId="0" borderId="0" xfId="0" applyFont="1" applyAlignment="1" applyProtection="1">
      <alignment vertical="top" wrapText="1"/>
      <protection hidden="1"/>
    </xf>
    <xf numFmtId="0" fontId="21" fillId="0" borderId="11" xfId="0" applyFont="1" applyBorder="1" applyAlignment="1" applyProtection="1">
      <alignment horizontal="justify" vertical="top" wrapText="1"/>
      <protection hidden="1"/>
    </xf>
    <xf numFmtId="0" fontId="21" fillId="0" borderId="12" xfId="0" applyFont="1" applyBorder="1" applyAlignment="1" applyProtection="1">
      <alignment horizontal="justify" vertical="top" wrapText="1"/>
      <protection hidden="1"/>
    </xf>
    <xf numFmtId="0" fontId="30" fillId="0" borderId="1" xfId="0" applyFont="1" applyBorder="1" applyAlignment="1">
      <alignment horizontal="center" vertical="center" wrapText="1"/>
    </xf>
    <xf numFmtId="0" fontId="32" fillId="0" borderId="1" xfId="0" applyFont="1" applyBorder="1" applyAlignment="1" applyProtection="1">
      <alignment horizontal="center" vertical="center" wrapText="1"/>
      <protection hidden="1"/>
    </xf>
    <xf numFmtId="0" fontId="68" fillId="2" borderId="1" xfId="0" applyFont="1" applyFill="1" applyBorder="1" applyAlignment="1" applyProtection="1">
      <alignment horizontal="center" vertical="center"/>
      <protection hidden="1"/>
    </xf>
    <xf numFmtId="0" fontId="10" fillId="2" borderId="28" xfId="0" applyFont="1" applyFill="1" applyBorder="1" applyAlignment="1" applyProtection="1">
      <alignment vertical="center"/>
      <protection hidden="1"/>
    </xf>
    <xf numFmtId="0" fontId="10" fillId="2" borderId="29" xfId="0" applyFont="1" applyFill="1" applyBorder="1" applyAlignment="1" applyProtection="1">
      <alignment vertical="center"/>
      <protection hidden="1"/>
    </xf>
    <xf numFmtId="0" fontId="30" fillId="0" borderId="0" xfId="0" applyFont="1" applyAlignment="1" applyProtection="1">
      <alignment horizontal="center" vertical="center"/>
      <protection hidden="1"/>
    </xf>
    <xf numFmtId="0" fontId="21" fillId="0" borderId="0" xfId="0" applyFont="1" applyAlignment="1" applyProtection="1">
      <alignment horizontal="center"/>
      <protection hidden="1"/>
    </xf>
    <xf numFmtId="10" fontId="30" fillId="0" borderId="0" xfId="3" applyNumberFormat="1" applyFont="1" applyBorder="1" applyAlignment="1" applyProtection="1">
      <alignment horizontal="center" vertical="center"/>
      <protection hidden="1"/>
    </xf>
    <xf numFmtId="173" fontId="21" fillId="0" borderId="0" xfId="4" applyNumberFormat="1" applyFont="1" applyBorder="1" applyProtection="1">
      <protection locked="0"/>
    </xf>
    <xf numFmtId="0" fontId="21" fillId="0" borderId="0" xfId="0" applyFont="1" applyProtection="1">
      <protection locked="0" hidden="1"/>
    </xf>
    <xf numFmtId="10" fontId="21" fillId="0" borderId="0" xfId="3" applyNumberFormat="1" applyFont="1" applyAlignment="1" applyProtection="1">
      <alignment vertical="center"/>
      <protection hidden="1"/>
    </xf>
    <xf numFmtId="0" fontId="25" fillId="0" borderId="0" xfId="0" applyFont="1" applyProtection="1">
      <protection hidden="1"/>
    </xf>
    <xf numFmtId="0" fontId="30" fillId="0" borderId="0" xfId="0" applyFont="1" applyAlignment="1" applyProtection="1">
      <alignment horizontal="center"/>
      <protection hidden="1"/>
    </xf>
    <xf numFmtId="0" fontId="10" fillId="2" borderId="7" xfId="0" applyFont="1" applyFill="1" applyBorder="1" applyAlignment="1" applyProtection="1">
      <alignment vertical="center"/>
      <protection hidden="1"/>
    </xf>
    <xf numFmtId="0" fontId="69" fillId="2" borderId="0" xfId="0" applyFont="1" applyFill="1" applyAlignment="1" applyProtection="1">
      <alignment horizontal="center"/>
      <protection hidden="1"/>
    </xf>
    <xf numFmtId="0" fontId="68" fillId="3" borderId="1" xfId="0" applyFont="1" applyFill="1" applyBorder="1" applyAlignment="1" applyProtection="1">
      <alignment horizontal="center" vertical="center"/>
      <protection hidden="1"/>
    </xf>
    <xf numFmtId="0" fontId="10" fillId="3" borderId="28" xfId="0" applyFont="1" applyFill="1" applyBorder="1" applyAlignment="1" applyProtection="1">
      <alignment vertical="center"/>
      <protection hidden="1"/>
    </xf>
    <xf numFmtId="0" fontId="10" fillId="3" borderId="29" xfId="0" applyFont="1" applyFill="1" applyBorder="1" applyAlignment="1" applyProtection="1">
      <alignment vertical="center"/>
      <protection hidden="1"/>
    </xf>
    <xf numFmtId="0" fontId="30" fillId="0" borderId="1" xfId="0" applyFont="1" applyBorder="1" applyAlignment="1" applyProtection="1">
      <alignment horizontal="center" vertical="center"/>
      <protection hidden="1"/>
    </xf>
    <xf numFmtId="1" fontId="30" fillId="0" borderId="1" xfId="0" applyNumberFormat="1"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10" fillId="3" borderId="7" xfId="0" applyFont="1" applyFill="1" applyBorder="1" applyAlignment="1" applyProtection="1">
      <alignment vertical="center"/>
      <protection hidden="1"/>
    </xf>
    <xf numFmtId="0" fontId="68" fillId="17" borderId="1" xfId="0" applyFont="1" applyFill="1" applyBorder="1" applyAlignment="1" applyProtection="1">
      <alignment horizontal="center" vertical="center"/>
      <protection hidden="1"/>
    </xf>
    <xf numFmtId="0" fontId="10" fillId="17" borderId="28" xfId="0" applyFont="1" applyFill="1" applyBorder="1" applyAlignment="1" applyProtection="1">
      <alignment vertical="center"/>
      <protection hidden="1"/>
    </xf>
    <xf numFmtId="0" fontId="10" fillId="17" borderId="29" xfId="0" applyFont="1" applyFill="1" applyBorder="1" applyAlignment="1" applyProtection="1">
      <alignment vertical="center"/>
      <protection hidden="1"/>
    </xf>
    <xf numFmtId="0" fontId="21" fillId="0" borderId="7" xfId="0" applyFont="1" applyBorder="1" applyAlignment="1" applyProtection="1">
      <alignment horizontal="center" vertical="center"/>
      <protection hidden="1"/>
    </xf>
    <xf numFmtId="0" fontId="56" fillId="4" borderId="1" xfId="0" applyFont="1" applyFill="1" applyBorder="1" applyAlignment="1" applyProtection="1">
      <alignment horizontal="center" vertical="center" wrapText="1"/>
      <protection hidden="1"/>
    </xf>
    <xf numFmtId="0" fontId="10" fillId="17" borderId="7" xfId="0" applyFont="1" applyFill="1" applyBorder="1" applyAlignment="1" applyProtection="1">
      <alignment vertical="center"/>
      <protection hidden="1"/>
    </xf>
    <xf numFmtId="0" fontId="21" fillId="0" borderId="0" xfId="0" applyFont="1" applyAlignment="1" applyProtection="1">
      <alignment vertical="center"/>
      <protection hidden="1"/>
    </xf>
    <xf numFmtId="0" fontId="28" fillId="0" borderId="0" xfId="0" applyFont="1" applyAlignment="1" applyProtection="1">
      <alignment horizontal="center" vertical="top" wrapText="1"/>
      <protection locked="0"/>
    </xf>
    <xf numFmtId="0" fontId="70" fillId="0" borderId="0" xfId="0" applyFont="1" applyAlignment="1" applyProtection="1">
      <alignment vertical="center"/>
      <protection hidden="1"/>
    </xf>
    <xf numFmtId="0" fontId="70" fillId="0" borderId="0" xfId="0" applyFont="1" applyAlignment="1" applyProtection="1">
      <alignment horizontal="center" vertical="center"/>
      <protection hidden="1"/>
    </xf>
    <xf numFmtId="0" fontId="68" fillId="8" borderId="0" xfId="0" applyFont="1" applyFill="1" applyAlignment="1" applyProtection="1">
      <alignment horizontal="center" vertical="center"/>
      <protection hidden="1"/>
    </xf>
    <xf numFmtId="9" fontId="0" fillId="0" borderId="0" xfId="0" applyNumberFormat="1" applyProtection="1">
      <protection hidden="1"/>
    </xf>
    <xf numFmtId="0" fontId="50" fillId="0" borderId="0" xfId="0" applyFont="1" applyAlignment="1" applyProtection="1">
      <alignment vertical="center"/>
      <protection hidden="1"/>
    </xf>
    <xf numFmtId="43" fontId="21" fillId="0" borderId="0" xfId="2" applyFont="1" applyProtection="1">
      <protection hidden="1"/>
    </xf>
    <xf numFmtId="0" fontId="30" fillId="0" borderId="58" xfId="0" applyFont="1" applyBorder="1" applyAlignment="1" applyProtection="1">
      <alignment horizontal="center"/>
      <protection hidden="1"/>
    </xf>
    <xf numFmtId="9" fontId="30" fillId="0" borderId="58" xfId="0" applyNumberFormat="1" applyFont="1" applyBorder="1" applyAlignment="1" applyProtection="1">
      <alignment horizontal="center"/>
      <protection hidden="1"/>
    </xf>
    <xf numFmtId="0" fontId="21" fillId="0" borderId="34" xfId="0" applyFont="1" applyBorder="1" applyProtection="1">
      <protection hidden="1"/>
    </xf>
    <xf numFmtId="0" fontId="21" fillId="0" borderId="58" xfId="0" applyFont="1" applyBorder="1" applyProtection="1">
      <protection hidden="1"/>
    </xf>
    <xf numFmtId="0" fontId="28" fillId="0" borderId="0" xfId="0" applyFont="1" applyAlignment="1" applyProtection="1">
      <alignment horizontal="justify" vertical="top" wrapText="1"/>
      <protection hidden="1"/>
    </xf>
    <xf numFmtId="43" fontId="21" fillId="0" borderId="0" xfId="2" applyFont="1" applyFill="1" applyProtection="1">
      <protection hidden="1"/>
    </xf>
    <xf numFmtId="0" fontId="71" fillId="0" borderId="0" xfId="0" applyFont="1" applyAlignment="1" applyProtection="1">
      <alignment horizontal="justify" vertical="top" wrapText="1"/>
      <protection hidden="1"/>
    </xf>
    <xf numFmtId="9" fontId="21" fillId="0" borderId="0" xfId="3" applyFont="1" applyBorder="1" applyAlignment="1" applyProtection="1">
      <alignment horizontal="center" vertical="center"/>
      <protection hidden="1"/>
    </xf>
    <xf numFmtId="173" fontId="21" fillId="0" borderId="0" xfId="4" applyNumberFormat="1" applyFont="1" applyBorder="1" applyAlignment="1" applyProtection="1">
      <alignment vertical="center"/>
      <protection hidden="1"/>
    </xf>
    <xf numFmtId="0" fontId="64" fillId="0" borderId="0" xfId="0" applyFont="1" applyProtection="1">
      <protection hidden="1"/>
    </xf>
    <xf numFmtId="9" fontId="21" fillId="0" borderId="1" xfId="3" applyFont="1" applyFill="1" applyBorder="1" applyAlignment="1" applyProtection="1">
      <alignment horizontal="center" vertical="center" wrapText="1"/>
      <protection locked="0"/>
    </xf>
    <xf numFmtId="0" fontId="25" fillId="0" borderId="0" xfId="0" applyFont="1" applyAlignment="1" applyProtection="1">
      <alignment horizontal="justify" vertical="center" wrapText="1"/>
      <protection locked="0" hidden="1"/>
    </xf>
    <xf numFmtId="0" fontId="21" fillId="0" borderId="0" xfId="0" applyFont="1" applyAlignment="1" applyProtection="1">
      <alignment vertical="center" wrapText="1"/>
      <protection locked="0"/>
    </xf>
    <xf numFmtId="9" fontId="21" fillId="0" borderId="0" xfId="3" applyFont="1" applyFill="1" applyBorder="1" applyAlignment="1" applyProtection="1">
      <alignment horizontal="center" vertical="center" wrapText="1"/>
      <protection locked="0"/>
    </xf>
    <xf numFmtId="0" fontId="21" fillId="0" borderId="0" xfId="0" applyFont="1" applyAlignment="1" applyProtection="1">
      <alignment horizontal="center" vertical="top" wrapText="1"/>
      <protection locked="0"/>
    </xf>
    <xf numFmtId="9" fontId="30" fillId="0" borderId="1" xfId="3" applyFont="1" applyBorder="1" applyAlignment="1" applyProtection="1">
      <alignment horizontal="center" vertical="center"/>
      <protection hidden="1"/>
    </xf>
    <xf numFmtId="173" fontId="30" fillId="2" borderId="1" xfId="4" applyNumberFormat="1" applyFont="1" applyFill="1" applyBorder="1" applyAlignment="1" applyProtection="1">
      <alignment vertical="center"/>
      <protection hidden="1"/>
    </xf>
    <xf numFmtId="0" fontId="51" fillId="0" borderId="0" xfId="0" applyFont="1" applyAlignment="1" applyProtection="1">
      <alignment horizontal="justify" vertical="top" wrapText="1"/>
      <protection hidden="1"/>
    </xf>
    <xf numFmtId="0" fontId="10" fillId="0" borderId="0" xfId="0" applyFont="1" applyProtection="1">
      <protection hidden="1"/>
    </xf>
    <xf numFmtId="0" fontId="32" fillId="16" borderId="1" xfId="0" applyFont="1" applyFill="1" applyBorder="1" applyAlignment="1">
      <alignment horizontal="center"/>
    </xf>
    <xf numFmtId="0" fontId="16" fillId="0" borderId="28" xfId="0" applyFont="1" applyBorder="1" applyAlignment="1">
      <alignment horizontal="center" vertical="center"/>
    </xf>
    <xf numFmtId="0" fontId="16" fillId="0" borderId="29" xfId="0" applyFont="1" applyBorder="1" applyAlignment="1" applyProtection="1">
      <alignment horizontal="center" vertical="center" wrapText="1"/>
      <protection hidden="1"/>
    </xf>
    <xf numFmtId="0" fontId="74" fillId="8" borderId="29" xfId="0" applyFont="1" applyFill="1" applyBorder="1" applyAlignment="1" applyProtection="1">
      <alignment horizontal="center" vertical="center" wrapText="1"/>
      <protection hidden="1"/>
    </xf>
    <xf numFmtId="0" fontId="6" fillId="8" borderId="7" xfId="0" applyFont="1" applyFill="1" applyBorder="1" applyAlignment="1" applyProtection="1">
      <alignment horizontal="center" vertical="center" wrapText="1"/>
      <protection hidden="1"/>
    </xf>
    <xf numFmtId="0" fontId="75" fillId="0" borderId="0" xfId="0" applyFont="1" applyAlignment="1" applyProtection="1">
      <alignment vertical="center" wrapText="1"/>
      <protection hidden="1"/>
    </xf>
    <xf numFmtId="0" fontId="32" fillId="11" borderId="1" xfId="0" applyFont="1" applyFill="1" applyBorder="1" applyAlignment="1" applyProtection="1">
      <alignment horizontal="center" vertical="center" wrapText="1"/>
      <protection hidden="1"/>
    </xf>
    <xf numFmtId="0" fontId="27" fillId="11" borderId="1" xfId="0" applyFont="1" applyFill="1" applyBorder="1" applyAlignment="1" applyProtection="1">
      <alignment horizontal="center" vertical="center" wrapText="1"/>
      <protection hidden="1"/>
    </xf>
    <xf numFmtId="0" fontId="0" fillId="11" borderId="1" xfId="0" applyFill="1" applyBorder="1" applyAlignment="1" applyProtection="1">
      <alignment horizontal="center" vertical="center" wrapText="1"/>
      <protection hidden="1"/>
    </xf>
    <xf numFmtId="0" fontId="21" fillId="11" borderId="1" xfId="0" applyFont="1" applyFill="1" applyBorder="1" applyAlignment="1" applyProtection="1">
      <alignment horizontal="left" vertical="center" wrapText="1" indent="1"/>
      <protection hidden="1"/>
    </xf>
    <xf numFmtId="0" fontId="21" fillId="0" borderId="1" xfId="0" applyFont="1" applyBorder="1" applyAlignment="1" applyProtection="1">
      <alignment horizontal="justify" vertical="center" wrapText="1"/>
      <protection hidden="1"/>
    </xf>
    <xf numFmtId="0" fontId="76" fillId="8" borderId="0" xfId="0" applyFont="1" applyFill="1" applyAlignment="1" applyProtection="1">
      <alignment vertical="center" wrapText="1"/>
      <protection hidden="1"/>
    </xf>
    <xf numFmtId="0" fontId="48" fillId="8" borderId="0" xfId="0" applyFont="1" applyFill="1" applyAlignment="1" applyProtection="1">
      <alignment horizontal="center" vertical="center" wrapText="1"/>
      <protection hidden="1"/>
    </xf>
    <xf numFmtId="0" fontId="75" fillId="8" borderId="0" xfId="0" applyFont="1" applyFill="1" applyAlignment="1" applyProtection="1">
      <alignment horizontal="center" vertical="center" wrapText="1"/>
      <protection hidden="1"/>
    </xf>
    <xf numFmtId="0" fontId="75" fillId="0" borderId="0" xfId="0" applyFont="1" applyAlignment="1" applyProtection="1">
      <alignment horizontal="center" vertical="center" wrapText="1"/>
      <protection hidden="1"/>
    </xf>
    <xf numFmtId="0" fontId="75" fillId="0" borderId="0" xfId="0" applyFont="1" applyAlignment="1" applyProtection="1">
      <alignment vertical="center"/>
      <protection hidden="1"/>
    </xf>
    <xf numFmtId="0" fontId="75" fillId="8" borderId="0" xfId="0" applyFont="1" applyFill="1" applyAlignment="1" applyProtection="1">
      <alignment vertical="center" wrapText="1"/>
      <protection hidden="1"/>
    </xf>
    <xf numFmtId="0" fontId="75" fillId="0" borderId="26" xfId="0" applyFont="1" applyBorder="1" applyAlignment="1" applyProtection="1">
      <alignment vertical="center" wrapText="1"/>
      <protection hidden="1"/>
    </xf>
    <xf numFmtId="0" fontId="55" fillId="8" borderId="0" xfId="0" applyFont="1" applyFill="1" applyAlignment="1" applyProtection="1">
      <alignment vertical="center" wrapText="1"/>
      <protection hidden="1"/>
    </xf>
    <xf numFmtId="0" fontId="77" fillId="8" borderId="0" xfId="0" applyFont="1" applyFill="1" applyAlignment="1" applyProtection="1">
      <alignment vertical="center" wrapText="1"/>
      <protection hidden="1"/>
    </xf>
    <xf numFmtId="0" fontId="77" fillId="8" borderId="47" xfId="0" applyFont="1" applyFill="1" applyBorder="1" applyAlignment="1" applyProtection="1">
      <alignment vertical="center" wrapText="1"/>
      <protection hidden="1"/>
    </xf>
    <xf numFmtId="0" fontId="77" fillId="0" borderId="0" xfId="0" applyFont="1" applyAlignment="1" applyProtection="1">
      <alignment vertical="center" wrapText="1"/>
      <protection hidden="1"/>
    </xf>
    <xf numFmtId="0" fontId="55" fillId="0" borderId="0" xfId="0" applyFont="1" applyAlignment="1" applyProtection="1">
      <alignment vertical="center"/>
      <protection hidden="1"/>
    </xf>
    <xf numFmtId="0" fontId="79" fillId="8" borderId="0" xfId="0" applyFont="1" applyFill="1" applyAlignment="1" applyProtection="1">
      <alignment vertical="center" wrapText="1"/>
      <protection hidden="1"/>
    </xf>
    <xf numFmtId="0" fontId="79" fillId="8" borderId="47" xfId="0" applyFont="1" applyFill="1" applyBorder="1" applyAlignment="1" applyProtection="1">
      <alignment vertical="center" wrapText="1"/>
      <protection hidden="1"/>
    </xf>
    <xf numFmtId="0" fontId="79" fillId="0" borderId="0" xfId="0" applyFont="1" applyAlignment="1" applyProtection="1">
      <alignment vertical="center" wrapText="1"/>
      <protection hidden="1"/>
    </xf>
    <xf numFmtId="0" fontId="59" fillId="8" borderId="0" xfId="0" applyFont="1" applyFill="1" applyAlignment="1" applyProtection="1">
      <alignment vertical="center" wrapText="1"/>
      <protection hidden="1"/>
    </xf>
    <xf numFmtId="0" fontId="80" fillId="8" borderId="0" xfId="0" applyFont="1" applyFill="1" applyAlignment="1" applyProtection="1">
      <alignment vertical="center" wrapText="1"/>
      <protection hidden="1"/>
    </xf>
    <xf numFmtId="0" fontId="80" fillId="8" borderId="47" xfId="0" applyFont="1" applyFill="1" applyBorder="1" applyAlignment="1" applyProtection="1">
      <alignment vertical="center" wrapText="1"/>
      <protection hidden="1"/>
    </xf>
    <xf numFmtId="0" fontId="80" fillId="0" borderId="0" xfId="0" applyFont="1" applyAlignment="1" applyProtection="1">
      <alignment vertical="center" wrapText="1"/>
      <protection hidden="1"/>
    </xf>
    <xf numFmtId="0" fontId="81" fillId="8" borderId="44" xfId="0" applyFont="1" applyFill="1" applyBorder="1" applyAlignment="1" applyProtection="1">
      <alignment vertical="center" wrapText="1"/>
      <protection hidden="1"/>
    </xf>
    <xf numFmtId="0" fontId="81" fillId="8" borderId="24" xfId="0" applyFont="1" applyFill="1" applyBorder="1" applyAlignment="1" applyProtection="1">
      <alignment vertical="center" wrapText="1"/>
      <protection hidden="1"/>
    </xf>
    <xf numFmtId="0" fontId="81" fillId="8" borderId="0" xfId="0" applyFont="1" applyFill="1" applyAlignment="1" applyProtection="1">
      <alignment vertical="center" wrapText="1"/>
      <protection hidden="1"/>
    </xf>
    <xf numFmtId="0" fontId="81" fillId="0" borderId="0" xfId="0" applyFont="1" applyAlignment="1" applyProtection="1">
      <alignment vertical="center" wrapText="1"/>
      <protection hidden="1"/>
    </xf>
    <xf numFmtId="0" fontId="59" fillId="8" borderId="0" xfId="0" applyFont="1" applyFill="1" applyAlignment="1" applyProtection="1">
      <alignment horizontal="center" vertical="center" wrapText="1"/>
      <protection hidden="1"/>
    </xf>
    <xf numFmtId="0" fontId="25" fillId="0" borderId="28" xfId="0" applyFont="1" applyBorder="1" applyAlignment="1" applyProtection="1">
      <alignment vertical="center"/>
      <protection hidden="1"/>
    </xf>
    <xf numFmtId="0" fontId="26" fillId="29" borderId="54" xfId="0" applyFont="1" applyFill="1" applyBorder="1" applyAlignment="1" applyProtection="1">
      <alignment horizontal="center" vertical="center"/>
      <protection hidden="1"/>
    </xf>
    <xf numFmtId="0" fontId="83" fillId="0" borderId="1" xfId="0" applyFont="1" applyBorder="1" applyAlignment="1" applyProtection="1">
      <alignment horizontal="left" vertical="center"/>
      <protection hidden="1"/>
    </xf>
    <xf numFmtId="0" fontId="83" fillId="0" borderId="1" xfId="0" applyFont="1" applyBorder="1" applyAlignment="1" applyProtection="1">
      <alignment vertical="center"/>
      <protection hidden="1"/>
    </xf>
    <xf numFmtId="0" fontId="59" fillId="0" borderId="0" xfId="0" applyFont="1" applyAlignment="1" applyProtection="1">
      <alignment vertical="center"/>
      <protection hidden="1"/>
    </xf>
    <xf numFmtId="0" fontId="26" fillId="8" borderId="0" xfId="0" applyFont="1" applyFill="1" applyAlignment="1" applyProtection="1">
      <alignment vertical="center" wrapText="1"/>
      <protection hidden="1"/>
    </xf>
    <xf numFmtId="0" fontId="25" fillId="37" borderId="0" xfId="0" applyFont="1" applyFill="1" applyAlignment="1" applyProtection="1">
      <alignment vertical="center" wrapText="1"/>
      <protection hidden="1"/>
    </xf>
    <xf numFmtId="0" fontId="25" fillId="0" borderId="0" xfId="0" applyFont="1" applyAlignment="1" applyProtection="1">
      <alignment vertical="center" wrapText="1"/>
      <protection hidden="1"/>
    </xf>
    <xf numFmtId="0" fontId="85" fillId="0" borderId="0" xfId="0" applyFont="1" applyAlignment="1" applyProtection="1">
      <alignment horizontal="center" vertical="center"/>
      <protection hidden="1"/>
    </xf>
    <xf numFmtId="0" fontId="26" fillId="0" borderId="29" xfId="0" applyFont="1" applyBorder="1" applyAlignment="1" applyProtection="1">
      <alignment vertical="center"/>
      <protection hidden="1"/>
    </xf>
    <xf numFmtId="0" fontId="26" fillId="2" borderId="1" xfId="0" applyFont="1" applyFill="1" applyBorder="1" applyAlignment="1" applyProtection="1">
      <alignment horizontal="left" vertical="center" wrapText="1"/>
      <protection hidden="1"/>
    </xf>
    <xf numFmtId="0" fontId="86" fillId="14" borderId="44" xfId="0" applyFont="1" applyFill="1" applyBorder="1" applyAlignment="1" applyProtection="1">
      <alignment horizontal="center" vertical="center" wrapText="1"/>
      <protection hidden="1"/>
    </xf>
    <xf numFmtId="0" fontId="85" fillId="8" borderId="0" xfId="0" applyFont="1" applyFill="1" applyAlignment="1" applyProtection="1">
      <alignment horizontal="center" vertical="center"/>
      <protection hidden="1"/>
    </xf>
    <xf numFmtId="0" fontId="86" fillId="0" borderId="0" xfId="0" applyFont="1" applyAlignment="1" applyProtection="1">
      <alignment horizontal="center" wrapText="1"/>
      <protection hidden="1"/>
    </xf>
    <xf numFmtId="0" fontId="26" fillId="0" borderId="0" xfId="0" applyFont="1" applyAlignment="1" applyProtection="1">
      <alignment horizontal="center" wrapText="1"/>
      <protection hidden="1"/>
    </xf>
    <xf numFmtId="0" fontId="53" fillId="8" borderId="0" xfId="0" applyFont="1" applyFill="1" applyAlignment="1" applyProtection="1">
      <alignment vertical="center" wrapText="1"/>
      <protection hidden="1"/>
    </xf>
    <xf numFmtId="0" fontId="58" fillId="0" borderId="0" xfId="0" applyFont="1" applyAlignment="1" applyProtection="1">
      <alignment horizontal="center" vertical="center" wrapText="1"/>
      <protection hidden="1"/>
    </xf>
    <xf numFmtId="0" fontId="58" fillId="0" borderId="45" xfId="0" applyFont="1" applyBorder="1" applyAlignment="1" applyProtection="1">
      <alignment horizontal="center" vertical="center" wrapText="1"/>
      <protection hidden="1"/>
    </xf>
    <xf numFmtId="0" fontId="87" fillId="0" borderId="0" xfId="0" applyFont="1" applyAlignment="1" applyProtection="1">
      <alignment horizontal="center" vertical="center"/>
      <protection hidden="1"/>
    </xf>
    <xf numFmtId="0" fontId="53" fillId="0" borderId="0" xfId="0" applyFont="1" applyAlignment="1" applyProtection="1">
      <alignment horizontal="center" wrapText="1"/>
      <protection hidden="1"/>
    </xf>
    <xf numFmtId="0" fontId="26" fillId="0" borderId="7" xfId="0" applyFont="1" applyBorder="1" applyAlignment="1" applyProtection="1">
      <alignment vertical="center"/>
      <protection hidden="1"/>
    </xf>
    <xf numFmtId="0" fontId="26" fillId="35" borderId="1" xfId="0" applyFont="1" applyFill="1" applyBorder="1" applyAlignment="1" applyProtection="1">
      <alignment horizontal="center" vertical="center" wrapText="1"/>
      <protection hidden="1"/>
    </xf>
    <xf numFmtId="0" fontId="26" fillId="35" borderId="1" xfId="0" applyFont="1" applyFill="1" applyBorder="1" applyAlignment="1" applyProtection="1">
      <alignment horizontal="left" vertical="center" wrapText="1" indent="1"/>
      <protection hidden="1"/>
    </xf>
    <xf numFmtId="0" fontId="26" fillId="0" borderId="1" xfId="0" applyFont="1" applyBorder="1" applyAlignment="1" applyProtection="1">
      <alignment horizontal="justify" vertical="center" wrapText="1"/>
      <protection locked="0"/>
    </xf>
    <xf numFmtId="168" fontId="26" fillId="14" borderId="28" xfId="0" applyNumberFormat="1" applyFont="1" applyFill="1" applyBorder="1" applyAlignment="1" applyProtection="1">
      <alignment horizontal="center" vertical="center" wrapText="1"/>
      <protection hidden="1"/>
    </xf>
    <xf numFmtId="0" fontId="88" fillId="8" borderId="0" xfId="0" applyFont="1" applyFill="1" applyAlignment="1" applyProtection="1">
      <alignment vertical="center"/>
      <protection hidden="1"/>
    </xf>
    <xf numFmtId="0" fontId="26" fillId="29" borderId="61" xfId="0" applyFont="1" applyFill="1" applyBorder="1" applyAlignment="1" applyProtection="1">
      <alignment horizontal="center" vertical="center"/>
      <protection hidden="1"/>
    </xf>
    <xf numFmtId="0" fontId="26" fillId="35" borderId="54" xfId="0" applyFont="1" applyFill="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168" fontId="26" fillId="14" borderId="29" xfId="0" applyNumberFormat="1" applyFont="1" applyFill="1" applyBorder="1" applyAlignment="1" applyProtection="1">
      <alignment horizontal="center" vertical="center" wrapText="1"/>
      <protection hidden="1"/>
    </xf>
    <xf numFmtId="0" fontId="56" fillId="0" borderId="0" xfId="0" applyFont="1" applyAlignment="1" applyProtection="1">
      <alignment horizontal="right" vertical="center"/>
      <protection hidden="1"/>
    </xf>
    <xf numFmtId="0" fontId="26" fillId="0" borderId="1" xfId="0" applyFont="1" applyBorder="1" applyAlignment="1" applyProtection="1">
      <alignment horizontal="center" vertical="center" wrapText="1"/>
      <protection locked="0"/>
    </xf>
    <xf numFmtId="168" fontId="26" fillId="14" borderId="7"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6" fillId="0" borderId="0" xfId="0" applyFont="1" applyAlignment="1" applyProtection="1">
      <alignment horizontal="left" vertical="center" wrapText="1"/>
      <protection hidden="1"/>
    </xf>
    <xf numFmtId="0" fontId="26" fillId="0" borderId="0" xfId="0" applyFont="1" applyAlignment="1" applyProtection="1">
      <alignment horizontal="center" vertical="center" wrapText="1"/>
      <protection locked="0"/>
    </xf>
    <xf numFmtId="0" fontId="26" fillId="0" borderId="0" xfId="0" applyFont="1" applyAlignment="1" applyProtection="1">
      <alignment horizontal="left" vertical="center" wrapText="1" indent="1"/>
      <protection hidden="1"/>
    </xf>
    <xf numFmtId="0" fontId="26" fillId="0" borderId="0" xfId="0" applyFont="1" applyAlignment="1" applyProtection="1">
      <alignment horizontal="left" vertical="center" wrapText="1" indent="1"/>
      <protection locked="0"/>
    </xf>
    <xf numFmtId="1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justify" vertical="center" wrapText="1"/>
      <protection locked="0"/>
    </xf>
    <xf numFmtId="168" fontId="26" fillId="14" borderId="0" xfId="0" applyNumberFormat="1" applyFont="1" applyFill="1" applyAlignment="1" applyProtection="1">
      <alignment horizontal="center" vertical="center" wrapText="1"/>
      <protection hidden="1"/>
    </xf>
    <xf numFmtId="0" fontId="26" fillId="29" borderId="0" xfId="0" applyFont="1" applyFill="1" applyAlignment="1" applyProtection="1">
      <alignment horizontal="center" vertical="center"/>
      <protection hidden="1"/>
    </xf>
    <xf numFmtId="0" fontId="26" fillId="35" borderId="0" xfId="0"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xf numFmtId="15" fontId="53" fillId="0" borderId="62" xfId="0" applyNumberFormat="1" applyFont="1" applyBorder="1" applyAlignment="1" applyProtection="1">
      <alignment horizontal="center" vertical="center" wrapText="1"/>
      <protection hidden="1"/>
    </xf>
    <xf numFmtId="168" fontId="53" fillId="14" borderId="0" xfId="0" applyNumberFormat="1" applyFont="1" applyFill="1" applyAlignment="1" applyProtection="1">
      <alignment horizontal="center" vertical="center" wrapText="1"/>
      <protection hidden="1"/>
    </xf>
    <xf numFmtId="0" fontId="89" fillId="8" borderId="0" xfId="0" applyFont="1" applyFill="1" applyAlignment="1" applyProtection="1">
      <alignment vertical="center"/>
      <protection hidden="1"/>
    </xf>
    <xf numFmtId="15" fontId="26" fillId="14" borderId="1" xfId="0" applyNumberFormat="1" applyFont="1" applyFill="1" applyBorder="1" applyAlignment="1" applyProtection="1">
      <alignment horizontal="justify" vertical="center" wrapText="1"/>
      <protection locked="0"/>
    </xf>
    <xf numFmtId="15" fontId="26" fillId="14"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left" vertical="center" wrapText="1" indent="1"/>
      <protection locked="0"/>
    </xf>
    <xf numFmtId="0" fontId="90" fillId="8" borderId="0" xfId="0" applyFont="1" applyFill="1" applyAlignment="1" applyProtection="1">
      <alignment vertical="center" wrapText="1"/>
      <protection hidden="1"/>
    </xf>
    <xf numFmtId="0" fontId="91" fillId="8" borderId="0" xfId="0" applyFont="1" applyFill="1" applyAlignment="1" applyProtection="1">
      <alignment vertical="center" wrapText="1"/>
      <protection hidden="1"/>
    </xf>
    <xf numFmtId="0" fontId="59" fillId="37" borderId="0" xfId="0" applyFont="1" applyFill="1" applyAlignment="1" applyProtection="1">
      <alignment horizontal="center" vertical="center" wrapText="1"/>
      <protection hidden="1"/>
    </xf>
    <xf numFmtId="0" fontId="59" fillId="37" borderId="0" xfId="0" applyFont="1" applyFill="1" applyAlignment="1" applyProtection="1">
      <alignment horizontal="left" vertical="center" wrapText="1" indent="1"/>
      <protection hidden="1"/>
    </xf>
    <xf numFmtId="0" fontId="59" fillId="8" borderId="0" xfId="0" applyFont="1" applyFill="1" applyAlignment="1" applyProtection="1">
      <alignment horizontal="left" vertical="center" wrapText="1" indent="1"/>
      <protection hidden="1"/>
    </xf>
    <xf numFmtId="15" fontId="59" fillId="37" borderId="0" xfId="0" applyNumberFormat="1" applyFont="1" applyFill="1" applyAlignment="1" applyProtection="1">
      <alignment horizontal="center" vertical="center" wrapText="1"/>
      <protection hidden="1"/>
    </xf>
    <xf numFmtId="0" fontId="59" fillId="8" borderId="0" xfId="0" applyFont="1" applyFill="1" applyAlignment="1" applyProtection="1">
      <alignment horizontal="justify" vertical="center" wrapText="1"/>
      <protection hidden="1"/>
    </xf>
    <xf numFmtId="168" fontId="59" fillId="0" borderId="0" xfId="0" applyNumberFormat="1" applyFont="1" applyAlignment="1" applyProtection="1">
      <alignment horizontal="center" vertical="center" wrapText="1"/>
      <protection hidden="1"/>
    </xf>
    <xf numFmtId="0" fontId="92" fillId="0" borderId="0" xfId="0" applyFont="1" applyAlignment="1" applyProtection="1">
      <alignment vertical="center"/>
      <protection hidden="1"/>
    </xf>
    <xf numFmtId="0" fontId="59" fillId="0" borderId="0" xfId="0"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75" fillId="8" borderId="0" xfId="0" applyFont="1" applyFill="1" applyAlignment="1" applyProtection="1">
      <alignment horizontal="right" vertical="center" wrapText="1"/>
      <protection hidden="1"/>
    </xf>
    <xf numFmtId="0" fontId="75" fillId="8" borderId="0" xfId="0" applyFont="1" applyFill="1" applyAlignment="1" applyProtection="1">
      <alignment horizontal="justify" vertical="center" wrapText="1"/>
      <protection hidden="1"/>
    </xf>
    <xf numFmtId="0" fontId="75" fillId="37" borderId="0" xfId="0" applyFont="1" applyFill="1" applyAlignment="1" applyProtection="1">
      <alignment horizontal="center" vertical="center" wrapText="1"/>
      <protection hidden="1"/>
    </xf>
    <xf numFmtId="168" fontId="75" fillId="0" borderId="44" xfId="0" applyNumberFormat="1" applyFont="1" applyBorder="1" applyAlignment="1" applyProtection="1">
      <alignment horizontal="center" vertical="center" wrapText="1"/>
      <protection hidden="1"/>
    </xf>
    <xf numFmtId="0" fontId="93" fillId="0" borderId="0" xfId="0" applyFont="1" applyAlignment="1" applyProtection="1">
      <alignment vertical="center"/>
      <protection hidden="1"/>
    </xf>
    <xf numFmtId="0" fontId="55" fillId="0" borderId="0" xfId="0" applyFont="1" applyAlignment="1" applyProtection="1">
      <alignment horizontal="center" vertical="center" wrapText="1"/>
      <protection hidden="1"/>
    </xf>
    <xf numFmtId="0" fontId="55" fillId="14" borderId="66" xfId="0" applyFont="1" applyFill="1" applyBorder="1" applyAlignment="1" applyProtection="1">
      <alignment horizontal="center" vertical="center" wrapText="1"/>
      <protection hidden="1"/>
    </xf>
    <xf numFmtId="0" fontId="26" fillId="8" borderId="0" xfId="0" applyFont="1" applyFill="1" applyAlignment="1" applyProtection="1">
      <alignment horizontal="center" vertical="center" wrapText="1"/>
      <protection hidden="1"/>
    </xf>
    <xf numFmtId="0" fontId="55" fillId="37" borderId="0" xfId="0" applyFont="1" applyFill="1" applyAlignment="1" applyProtection="1">
      <alignment vertical="center" wrapText="1"/>
      <protection hidden="1"/>
    </xf>
    <xf numFmtId="168" fontId="54" fillId="11" borderId="28" xfId="0" applyNumberFormat="1" applyFont="1" applyFill="1" applyBorder="1" applyAlignment="1" applyProtection="1">
      <alignment horizontal="center" vertical="center" wrapText="1"/>
      <protection hidden="1"/>
    </xf>
    <xf numFmtId="0" fontId="95" fillId="8" borderId="0" xfId="0" applyFont="1" applyFill="1" applyAlignment="1" applyProtection="1">
      <alignment vertical="center"/>
      <protection hidden="1"/>
    </xf>
    <xf numFmtId="0" fontId="55" fillId="29" borderId="54" xfId="0" applyFont="1" applyFill="1" applyBorder="1" applyAlignment="1" applyProtection="1">
      <alignment horizontal="center" vertical="center"/>
      <protection hidden="1"/>
    </xf>
    <xf numFmtId="0" fontId="55" fillId="29" borderId="61" xfId="0" applyFont="1" applyFill="1" applyBorder="1" applyAlignment="1" applyProtection="1">
      <alignment horizontal="center" vertical="center"/>
      <protection hidden="1"/>
    </xf>
    <xf numFmtId="0" fontId="55" fillId="35" borderId="54" xfId="0" applyFont="1" applyFill="1" applyBorder="1" applyAlignment="1" applyProtection="1">
      <alignment horizontal="center" vertical="center" wrapText="1"/>
      <protection hidden="1"/>
    </xf>
    <xf numFmtId="0" fontId="75" fillId="8" borderId="0" xfId="0" applyFont="1" applyFill="1" applyAlignment="1" applyProtection="1">
      <alignment horizontal="right" vertical="center" wrapText="1" indent="2"/>
      <protection hidden="1"/>
    </xf>
    <xf numFmtId="0" fontId="75" fillId="8" borderId="45" xfId="0" applyFont="1" applyFill="1" applyBorder="1" applyAlignment="1" applyProtection="1">
      <alignment vertical="center" wrapText="1"/>
      <protection hidden="1"/>
    </xf>
    <xf numFmtId="0" fontId="75" fillId="8" borderId="0" xfId="0" applyFont="1" applyFill="1" applyAlignment="1" applyProtection="1">
      <alignment vertical="center"/>
      <protection hidden="1"/>
    </xf>
    <xf numFmtId="0" fontId="96" fillId="35" borderId="1" xfId="0" applyFont="1" applyFill="1" applyBorder="1" applyAlignment="1" applyProtection="1">
      <alignment horizontal="center" vertical="center" wrapText="1"/>
      <protection locked="0"/>
    </xf>
    <xf numFmtId="0" fontId="97" fillId="14" borderId="66" xfId="0" applyFont="1" applyFill="1" applyBorder="1" applyAlignment="1" applyProtection="1">
      <alignment horizontal="center" vertical="center" wrapText="1"/>
      <protection hidden="1"/>
    </xf>
    <xf numFmtId="0" fontId="86" fillId="0" borderId="0" xfId="0" applyFont="1" applyAlignment="1" applyProtection="1">
      <alignment vertical="center" wrapText="1"/>
      <protection hidden="1"/>
    </xf>
    <xf numFmtId="0" fontId="86" fillId="0" borderId="0" xfId="0" applyFont="1" applyAlignment="1" applyProtection="1">
      <alignment horizontal="center" vertical="center" wrapText="1"/>
      <protection hidden="1"/>
    </xf>
    <xf numFmtId="0" fontId="86" fillId="0" borderId="0" xfId="0" applyFont="1" applyAlignment="1" applyProtection="1">
      <alignment vertical="center"/>
      <protection hidden="1"/>
    </xf>
    <xf numFmtId="0" fontId="98" fillId="0" borderId="0" xfId="0" applyFont="1" applyAlignment="1" applyProtection="1">
      <alignment vertical="center" wrapText="1"/>
      <protection hidden="1"/>
    </xf>
    <xf numFmtId="0" fontId="98" fillId="0" borderId="0" xfId="0" applyFont="1" applyAlignment="1" applyProtection="1">
      <alignment horizontal="center" vertical="center" wrapText="1"/>
      <protection hidden="1"/>
    </xf>
    <xf numFmtId="0" fontId="100" fillId="0" borderId="0" xfId="0" applyFont="1" applyAlignment="1">
      <alignment horizontal="center"/>
    </xf>
    <xf numFmtId="0" fontId="14" fillId="0" borderId="0" xfId="0" applyFont="1" applyAlignment="1">
      <alignment horizontal="center" vertical="center"/>
    </xf>
    <xf numFmtId="0" fontId="14" fillId="0" borderId="0" xfId="0" applyFont="1" applyAlignment="1">
      <alignment horizontal="center"/>
    </xf>
    <xf numFmtId="0" fontId="0" fillId="0" borderId="0" xfId="0" applyAlignment="1">
      <alignment horizontal="center" wrapText="1"/>
    </xf>
    <xf numFmtId="0" fontId="44" fillId="40" borderId="70" xfId="0" applyFont="1" applyFill="1" applyBorder="1" applyAlignment="1" applyProtection="1">
      <alignment horizontal="center" vertical="center" wrapText="1"/>
      <protection locked="0" hidden="1"/>
    </xf>
    <xf numFmtId="0" fontId="44" fillId="40" borderId="7" xfId="0" applyFont="1" applyFill="1" applyBorder="1" applyAlignment="1" applyProtection="1">
      <alignment horizontal="center" vertical="center" wrapText="1"/>
      <protection locked="0" hidden="1"/>
    </xf>
    <xf numFmtId="0" fontId="44" fillId="0" borderId="7" xfId="0" applyFont="1" applyBorder="1" applyAlignment="1" applyProtection="1">
      <alignment horizontal="center" vertical="center" wrapText="1"/>
      <protection hidden="1"/>
    </xf>
    <xf numFmtId="0" fontId="44" fillId="0" borderId="14" xfId="0" applyFont="1" applyBorder="1" applyAlignment="1">
      <alignment horizontal="center" vertical="center" wrapText="1"/>
    </xf>
    <xf numFmtId="0" fontId="0" fillId="0" borderId="73" xfId="0" applyBorder="1" applyAlignment="1" applyProtection="1">
      <alignment vertical="center"/>
      <protection locked="0"/>
    </xf>
    <xf numFmtId="0" fontId="0" fillId="0" borderId="73" xfId="0" applyBorder="1" applyProtection="1">
      <protection locked="0"/>
    </xf>
    <xf numFmtId="0" fontId="21" fillId="0" borderId="73" xfId="0" applyFont="1" applyBorder="1" applyAlignment="1" applyProtection="1">
      <alignment horizontal="justify" vertical="center"/>
      <protection locked="0"/>
    </xf>
    <xf numFmtId="0" fontId="21" fillId="0" borderId="73" xfId="0" applyFont="1" applyBorder="1" applyAlignment="1" applyProtection="1">
      <alignment vertical="center"/>
      <protection locked="0"/>
    </xf>
    <xf numFmtId="0" fontId="21" fillId="0" borderId="73" xfId="0" applyFont="1" applyBorder="1" applyProtection="1">
      <protection locked="0"/>
    </xf>
    <xf numFmtId="0" fontId="65" fillId="0" borderId="73" xfId="0" applyFont="1" applyBorder="1" applyProtection="1">
      <protection locked="0"/>
    </xf>
    <xf numFmtId="0" fontId="65" fillId="0" borderId="69" xfId="0" applyFont="1" applyBorder="1" applyProtection="1">
      <protection locked="0"/>
    </xf>
    <xf numFmtId="0" fontId="0" fillId="0" borderId="74" xfId="0" applyBorder="1" applyProtection="1">
      <protection locked="0"/>
    </xf>
    <xf numFmtId="0" fontId="0" fillId="41" borderId="6" xfId="0" applyFill="1" applyBorder="1"/>
    <xf numFmtId="0" fontId="0" fillId="41" borderId="10" xfId="0" applyFill="1" applyBorder="1"/>
    <xf numFmtId="0" fontId="108" fillId="0" borderId="0" xfId="0" applyFont="1" applyAlignment="1">
      <alignment vertical="center"/>
    </xf>
    <xf numFmtId="0" fontId="10" fillId="0" borderId="1" xfId="0" applyFont="1" applyBorder="1" applyAlignment="1" applyProtection="1">
      <alignment horizontal="center"/>
      <protection hidden="1"/>
    </xf>
    <xf numFmtId="0" fontId="0" fillId="0" borderId="1" xfId="0" applyBorder="1" applyProtection="1">
      <protection hidden="1"/>
    </xf>
    <xf numFmtId="0" fontId="0" fillId="39" borderId="0" xfId="0" applyFill="1"/>
    <xf numFmtId="0" fontId="111" fillId="3" borderId="13"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protection hidden="1"/>
    </xf>
    <xf numFmtId="0" fontId="46" fillId="3" borderId="1" xfId="0" applyFont="1" applyFill="1" applyBorder="1" applyAlignment="1" applyProtection="1">
      <alignment horizontal="center" vertical="center"/>
      <protection hidden="1"/>
    </xf>
    <xf numFmtId="0" fontId="21" fillId="0" borderId="0" xfId="0" applyFont="1" applyBorder="1" applyProtection="1">
      <protection hidden="1"/>
    </xf>
    <xf numFmtId="173" fontId="21" fillId="0" borderId="0" xfId="4" applyNumberFormat="1" applyFont="1" applyBorder="1" applyAlignment="1" applyProtection="1">
      <alignment horizontal="center"/>
      <protection hidden="1"/>
    </xf>
    <xf numFmtId="10" fontId="21" fillId="0" borderId="58" xfId="0" applyNumberFormat="1" applyFont="1" applyFill="1" applyBorder="1" applyAlignment="1" applyProtection="1">
      <alignment horizontal="center"/>
      <protection locked="0"/>
    </xf>
    <xf numFmtId="0" fontId="56" fillId="4" borderId="1" xfId="0" applyFont="1" applyFill="1" applyBorder="1" applyAlignment="1" applyProtection="1">
      <alignment horizontal="center" vertical="center" wrapText="1"/>
    </xf>
    <xf numFmtId="0" fontId="56" fillId="0" borderId="1" xfId="0" applyFont="1" applyBorder="1" applyAlignment="1" applyProtection="1">
      <alignment horizontal="center" vertical="center" wrapText="1"/>
    </xf>
    <xf numFmtId="0" fontId="56" fillId="4" borderId="1" xfId="0" applyFont="1" applyFill="1" applyBorder="1" applyAlignment="1" applyProtection="1">
      <alignment horizontal="center" vertical="center"/>
    </xf>
    <xf numFmtId="0" fontId="26" fillId="0" borderId="0" xfId="0" applyFont="1"/>
    <xf numFmtId="0" fontId="15" fillId="8" borderId="0" xfId="0" applyFont="1" applyFill="1" applyBorder="1" applyAlignment="1" applyProtection="1">
      <alignment vertical="center"/>
      <protection locked="0"/>
    </xf>
    <xf numFmtId="0" fontId="110" fillId="26" borderId="48" xfId="0" applyFont="1" applyFill="1" applyBorder="1" applyAlignment="1" applyProtection="1">
      <alignment horizontal="center" vertical="center" wrapText="1"/>
      <protection hidden="1"/>
    </xf>
    <xf numFmtId="0" fontId="15" fillId="8" borderId="1" xfId="0" applyFont="1" applyFill="1" applyBorder="1" applyAlignment="1" applyProtection="1">
      <alignment horizontal="center" vertical="center"/>
      <protection hidden="1"/>
    </xf>
    <xf numFmtId="0" fontId="26" fillId="8" borderId="0" xfId="0" applyFont="1" applyFill="1" applyProtection="1">
      <protection locked="0"/>
    </xf>
    <xf numFmtId="0" fontId="15" fillId="8" borderId="0" xfId="0" applyFont="1" applyFill="1" applyProtection="1">
      <protection locked="0"/>
    </xf>
    <xf numFmtId="0" fontId="35" fillId="0" borderId="1" xfId="0" applyFont="1" applyBorder="1" applyAlignment="1" applyProtection="1">
      <alignment horizontal="center" vertical="center" wrapText="1"/>
      <protection locked="0"/>
    </xf>
    <xf numFmtId="0" fontId="103" fillId="0" borderId="1" xfId="0" applyFont="1" applyBorder="1" applyProtection="1"/>
    <xf numFmtId="0" fontId="48" fillId="8" borderId="23" xfId="0" applyFont="1" applyFill="1" applyBorder="1" applyAlignment="1" applyProtection="1">
      <alignment vertical="center" wrapText="1"/>
    </xf>
    <xf numFmtId="0" fontId="48" fillId="8" borderId="44" xfId="0" applyFont="1" applyFill="1" applyBorder="1" applyAlignment="1" applyProtection="1">
      <alignment vertical="center" wrapText="1"/>
    </xf>
    <xf numFmtId="0" fontId="48" fillId="8" borderId="24" xfId="0" applyFont="1" applyFill="1" applyBorder="1" applyAlignment="1" applyProtection="1">
      <alignment vertical="center" wrapText="1"/>
    </xf>
    <xf numFmtId="0" fontId="49" fillId="8" borderId="1" xfId="0" applyFont="1" applyFill="1" applyBorder="1" applyAlignment="1" applyProtection="1">
      <alignment vertical="center" wrapText="1"/>
    </xf>
    <xf numFmtId="0" fontId="44" fillId="36" borderId="70" xfId="0" applyFont="1" applyFill="1" applyBorder="1" applyAlignment="1" applyProtection="1">
      <alignment horizontal="center" vertical="center" wrapText="1"/>
    </xf>
    <xf numFmtId="0" fontId="44" fillId="36" borderId="7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center" vertical="center" wrapText="1"/>
      <protection locked="0"/>
    </xf>
    <xf numFmtId="2" fontId="15" fillId="0" borderId="7" xfId="0" applyNumberFormat="1" applyFont="1" applyFill="1" applyBorder="1" applyAlignment="1" applyProtection="1">
      <alignment horizontal="center" vertical="center" wrapText="1"/>
      <protection hidden="1"/>
    </xf>
    <xf numFmtId="0" fontId="42" fillId="26" borderId="1" xfId="0" applyFont="1" applyFill="1" applyBorder="1" applyAlignment="1" applyProtection="1">
      <alignment horizontal="center" vertical="center" wrapText="1"/>
      <protection hidden="1"/>
    </xf>
    <xf numFmtId="0" fontId="27" fillId="3" borderId="1" xfId="0" applyFont="1" applyFill="1" applyBorder="1" applyAlignment="1" applyProtection="1">
      <alignment horizontal="center" vertical="center"/>
      <protection hidden="1"/>
    </xf>
    <xf numFmtId="0" fontId="30" fillId="4" borderId="1" xfId="0" applyFont="1" applyFill="1" applyBorder="1" applyAlignment="1" applyProtection="1">
      <alignment horizontal="center" vertical="center"/>
    </xf>
    <xf numFmtId="0" fontId="21" fillId="0" borderId="0" xfId="0" applyFont="1" applyAlignment="1" applyProtection="1">
      <alignment horizontal="center"/>
      <protection hidden="1"/>
    </xf>
    <xf numFmtId="0" fontId="0" fillId="8" borderId="0" xfId="0" applyFill="1" applyProtection="1"/>
    <xf numFmtId="0" fontId="0" fillId="0" borderId="0" xfId="0" applyBorder="1"/>
    <xf numFmtId="0" fontId="27" fillId="28" borderId="1" xfId="0" applyFont="1" applyFill="1" applyBorder="1" applyAlignment="1" applyProtection="1">
      <alignment horizontal="center" vertical="center" wrapText="1"/>
    </xf>
    <xf numFmtId="0" fontId="27" fillId="28" borderId="25" xfId="0" applyFont="1" applyFill="1" applyBorder="1" applyAlignment="1" applyProtection="1">
      <alignment vertical="center" wrapText="1"/>
    </xf>
    <xf numFmtId="0" fontId="54" fillId="28" borderId="16" xfId="0" applyFont="1" applyFill="1" applyBorder="1" applyAlignment="1" applyProtection="1">
      <alignment vertical="center" wrapText="1"/>
    </xf>
    <xf numFmtId="0" fontId="54" fillId="28" borderId="2" xfId="0" applyFont="1" applyFill="1" applyBorder="1" applyAlignment="1" applyProtection="1">
      <alignment vertical="center" wrapText="1"/>
    </xf>
    <xf numFmtId="0" fontId="51" fillId="14" borderId="1" xfId="0" applyFont="1" applyFill="1" applyBorder="1" applyAlignment="1" applyProtection="1">
      <alignment horizontal="center" vertical="center" wrapText="1"/>
    </xf>
    <xf numFmtId="169" fontId="21" fillId="14" borderId="1" xfId="0" applyNumberFormat="1" applyFont="1" applyFill="1" applyBorder="1" applyAlignment="1" applyProtection="1">
      <alignment horizontal="center" vertical="center" wrapText="1"/>
    </xf>
    <xf numFmtId="0" fontId="21" fillId="14" borderId="1" xfId="0" applyFont="1" applyFill="1" applyBorder="1" applyAlignment="1" applyProtection="1">
      <alignment horizontal="left" vertical="center" wrapText="1" indent="1"/>
    </xf>
    <xf numFmtId="0" fontId="27" fillId="28" borderId="16" xfId="0" applyFont="1" applyFill="1" applyBorder="1" applyAlignment="1" applyProtection="1">
      <alignment vertical="center" wrapText="1"/>
    </xf>
    <xf numFmtId="0" fontId="27" fillId="28" borderId="2" xfId="0" applyFont="1" applyFill="1" applyBorder="1" applyAlignment="1" applyProtection="1">
      <alignment vertical="center" wrapText="1"/>
    </xf>
    <xf numFmtId="0" fontId="27" fillId="14" borderId="1" xfId="0" applyFont="1" applyFill="1" applyBorder="1" applyAlignment="1" applyProtection="1">
      <alignment horizontal="center" vertical="center" wrapText="1"/>
    </xf>
    <xf numFmtId="0" fontId="27" fillId="14" borderId="25" xfId="0" applyFont="1" applyFill="1" applyBorder="1" applyAlignment="1" applyProtection="1">
      <alignment vertical="center" wrapText="1"/>
    </xf>
    <xf numFmtId="0" fontId="54" fillId="14" borderId="16" xfId="0" applyFont="1" applyFill="1" applyBorder="1" applyAlignment="1" applyProtection="1">
      <alignment vertical="center" wrapText="1"/>
    </xf>
    <xf numFmtId="0" fontId="54" fillId="14" borderId="2" xfId="0" applyFont="1" applyFill="1" applyBorder="1" applyAlignment="1" applyProtection="1">
      <alignment vertical="center" wrapText="1"/>
    </xf>
    <xf numFmtId="169" fontId="60" fillId="14" borderId="1" xfId="0" applyNumberFormat="1" applyFont="1" applyFill="1" applyBorder="1" applyAlignment="1" applyProtection="1">
      <alignment vertical="center" wrapText="1"/>
    </xf>
    <xf numFmtId="0" fontId="26" fillId="14" borderId="1" xfId="0" applyFont="1" applyFill="1" applyBorder="1" applyAlignment="1" applyProtection="1">
      <alignment horizontal="center" vertical="center" wrapText="1"/>
    </xf>
    <xf numFmtId="0" fontId="26" fillId="14" borderId="29" xfId="0" applyFont="1" applyFill="1" applyBorder="1" applyAlignment="1" applyProtection="1">
      <alignment vertical="center" wrapText="1"/>
    </xf>
    <xf numFmtId="0" fontId="26" fillId="14" borderId="7" xfId="0" applyFont="1" applyFill="1" applyBorder="1" applyAlignment="1" applyProtection="1">
      <alignment vertical="center" wrapText="1"/>
    </xf>
    <xf numFmtId="0" fontId="53" fillId="8" borderId="45" xfId="0" applyFont="1" applyFill="1" applyBorder="1" applyAlignment="1" applyProtection="1">
      <alignment vertical="center" wrapText="1"/>
    </xf>
    <xf numFmtId="0" fontId="26" fillId="35" borderId="1" xfId="0" applyFont="1" applyFill="1" applyBorder="1" applyAlignment="1" applyProtection="1">
      <alignment horizontal="center" vertical="center" wrapText="1"/>
    </xf>
    <xf numFmtId="0" fontId="26" fillId="35" borderId="1" xfId="0" applyFont="1" applyFill="1" applyBorder="1" applyAlignment="1" applyProtection="1">
      <alignment horizontal="left" vertical="center" wrapText="1" indent="1"/>
    </xf>
    <xf numFmtId="0" fontId="26" fillId="38" borderId="1" xfId="0" applyFont="1" applyFill="1" applyBorder="1" applyAlignment="1" applyProtection="1">
      <alignment horizontal="center" vertical="center" wrapText="1"/>
    </xf>
    <xf numFmtId="0" fontId="44" fillId="0" borderId="77" xfId="0" applyFont="1" applyBorder="1" applyAlignment="1">
      <alignment horizontal="center" vertical="center" wrapText="1"/>
    </xf>
    <xf numFmtId="0" fontId="0" fillId="2" borderId="68" xfId="0" applyFill="1" applyBorder="1" applyAlignment="1" applyProtection="1">
      <alignment horizontal="center" vertical="center"/>
    </xf>
    <xf numFmtId="0" fontId="0" fillId="2" borderId="69" xfId="0" applyFill="1" applyBorder="1" applyAlignment="1" applyProtection="1">
      <alignment vertical="center"/>
    </xf>
    <xf numFmtId="0" fontId="0" fillId="2" borderId="69" xfId="0" applyFill="1" applyBorder="1" applyAlignment="1" applyProtection="1">
      <alignment horizontal="center" vertical="center" wrapText="1"/>
    </xf>
    <xf numFmtId="0" fontId="0" fillId="0" borderId="53" xfId="0" applyBorder="1" applyAlignment="1" applyProtection="1">
      <alignment horizontal="center" vertical="center"/>
      <protection locked="0"/>
    </xf>
    <xf numFmtId="0" fontId="44" fillId="40" borderId="70" xfId="0" applyFont="1" applyFill="1" applyBorder="1" applyAlignment="1" applyProtection="1">
      <alignment horizontal="center" vertical="center" wrapText="1"/>
      <protection locked="0"/>
    </xf>
    <xf numFmtId="0" fontId="44" fillId="40" borderId="71" xfId="0" applyFont="1" applyFill="1" applyBorder="1" applyAlignment="1" applyProtection="1">
      <alignment horizontal="center" vertical="center" wrapText="1"/>
      <protection locked="0"/>
    </xf>
    <xf numFmtId="0" fontId="44" fillId="40" borderId="75" xfId="0" applyFont="1" applyFill="1" applyBorder="1" applyAlignment="1" applyProtection="1">
      <alignment horizontal="center" vertical="center" wrapText="1"/>
      <protection locked="0"/>
    </xf>
    <xf numFmtId="0" fontId="44" fillId="40" borderId="51" xfId="0" applyFont="1" applyFill="1" applyBorder="1" applyAlignment="1" applyProtection="1">
      <alignment horizontal="center" vertical="center" wrapText="1"/>
      <protection locked="0"/>
    </xf>
    <xf numFmtId="0" fontId="44" fillId="40" borderId="7"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40" borderId="13" xfId="0" applyFont="1" applyFill="1" applyBorder="1" applyAlignment="1" applyProtection="1">
      <alignment horizontal="center" vertical="center" wrapText="1"/>
      <protection locked="0"/>
    </xf>
    <xf numFmtId="0" fontId="44" fillId="40" borderId="76" xfId="0" applyFont="1" applyFill="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44" fillId="0" borderId="22" xfId="0" applyFont="1" applyBorder="1" applyAlignment="1" applyProtection="1">
      <alignment horizontal="center" vertical="center" wrapText="1"/>
      <protection locked="0"/>
    </xf>
    <xf numFmtId="0" fontId="49" fillId="3" borderId="1" xfId="0" applyFont="1" applyFill="1" applyBorder="1" applyAlignment="1" applyProtection="1">
      <alignment horizontal="center" vertical="center" wrapText="1"/>
    </xf>
    <xf numFmtId="0" fontId="49" fillId="2" borderId="1" xfId="0" applyFont="1" applyFill="1" applyBorder="1" applyAlignment="1" applyProtection="1">
      <alignment horizontal="center" vertical="center" wrapText="1"/>
    </xf>
    <xf numFmtId="0" fontId="49" fillId="7" borderId="1" xfId="0" applyFont="1" applyFill="1" applyBorder="1" applyAlignment="1" applyProtection="1">
      <alignment horizontal="center" vertical="center" wrapText="1"/>
    </xf>
    <xf numFmtId="0" fontId="10" fillId="8" borderId="0" xfId="0" applyFont="1" applyFill="1" applyAlignment="1" applyProtection="1">
      <alignment horizontal="center" wrapText="1"/>
    </xf>
    <xf numFmtId="0" fontId="104" fillId="8" borderId="0" xfId="0" applyFont="1" applyFill="1" applyAlignment="1" applyProtection="1">
      <alignment vertical="center" wrapText="1"/>
    </xf>
    <xf numFmtId="0" fontId="104" fillId="8" borderId="0" xfId="0" applyFont="1" applyFill="1" applyAlignment="1" applyProtection="1">
      <alignment horizontal="center" vertical="center" wrapText="1"/>
    </xf>
    <xf numFmtId="0" fontId="105" fillId="8" borderId="0" xfId="0" applyFont="1" applyFill="1" applyAlignment="1" applyProtection="1">
      <alignment horizontal="center" vertical="center" wrapText="1"/>
    </xf>
    <xf numFmtId="2" fontId="106" fillId="8" borderId="0" xfId="0" applyNumberFormat="1" applyFont="1" applyFill="1" applyAlignment="1" applyProtection="1">
      <alignment horizontal="center" vertical="center"/>
    </xf>
    <xf numFmtId="0" fontId="0" fillId="41" borderId="4" xfId="0" applyFill="1" applyBorder="1" applyProtection="1"/>
    <xf numFmtId="0" fontId="0" fillId="41" borderId="5" xfId="0" applyFill="1" applyBorder="1" applyProtection="1"/>
    <xf numFmtId="0" fontId="105" fillId="41" borderId="5" xfId="0" applyFont="1" applyFill="1" applyBorder="1" applyAlignment="1" applyProtection="1">
      <alignment vertical="center" wrapText="1"/>
    </xf>
    <xf numFmtId="0" fontId="104" fillId="41" borderId="5" xfId="0" applyFont="1" applyFill="1" applyBorder="1" applyAlignment="1" applyProtection="1">
      <alignment vertical="center" wrapText="1"/>
    </xf>
    <xf numFmtId="0" fontId="0" fillId="41" borderId="9" xfId="0" applyFill="1" applyBorder="1" applyProtection="1"/>
    <xf numFmtId="0" fontId="0" fillId="0" borderId="1" xfId="0" applyBorder="1" applyProtection="1"/>
    <xf numFmtId="0" fontId="0" fillId="41" borderId="0" xfId="0" applyFill="1" applyProtection="1"/>
    <xf numFmtId="0" fontId="105" fillId="41" borderId="0" xfId="0" applyFont="1" applyFill="1" applyAlignment="1" applyProtection="1">
      <alignment vertical="center" wrapText="1"/>
    </xf>
    <xf numFmtId="0" fontId="104" fillId="41" borderId="0" xfId="0" applyFont="1" applyFill="1" applyAlignment="1" applyProtection="1">
      <alignment vertical="center" wrapText="1"/>
    </xf>
    <xf numFmtId="0" fontId="56"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30" fillId="0" borderId="34" xfId="0" applyFont="1" applyBorder="1" applyProtection="1">
      <protection hidden="1"/>
    </xf>
    <xf numFmtId="0" fontId="30" fillId="0" borderId="58" xfId="0" applyFont="1" applyBorder="1" applyAlignment="1" applyProtection="1">
      <alignment horizontal="center"/>
    </xf>
    <xf numFmtId="173" fontId="21" fillId="0" borderId="51" xfId="4" applyNumberFormat="1" applyFont="1" applyBorder="1" applyProtection="1"/>
    <xf numFmtId="9" fontId="21" fillId="0" borderId="51" xfId="3" applyFont="1" applyBorder="1" applyAlignment="1" applyProtection="1">
      <alignment horizontal="center"/>
      <protection locked="0"/>
    </xf>
    <xf numFmtId="0" fontId="21" fillId="0" borderId="0" xfId="0" applyFont="1" applyProtection="1"/>
    <xf numFmtId="0" fontId="30" fillId="0" borderId="1" xfId="0" applyFont="1" applyBorder="1" applyAlignment="1" applyProtection="1">
      <alignment horizontal="center" vertical="center" wrapText="1"/>
    </xf>
    <xf numFmtId="173" fontId="21" fillId="0" borderId="1" xfId="4" applyNumberFormat="1" applyFont="1" applyBorder="1" applyAlignment="1" applyProtection="1">
      <alignment vertical="center"/>
    </xf>
    <xf numFmtId="0" fontId="30" fillId="0" borderId="1" xfId="0" applyFont="1" applyBorder="1" applyAlignment="1" applyProtection="1">
      <alignment horizontal="center" vertical="center"/>
    </xf>
    <xf numFmtId="9" fontId="21" fillId="0" borderId="1" xfId="3" applyFont="1" applyBorder="1" applyAlignment="1" applyProtection="1">
      <alignment horizontal="center" vertical="center"/>
      <protection locked="0"/>
    </xf>
    <xf numFmtId="0" fontId="27" fillId="18" borderId="1" xfId="0" applyFont="1" applyFill="1" applyBorder="1" applyAlignment="1" applyProtection="1">
      <alignment horizontal="center" vertical="center"/>
    </xf>
    <xf numFmtId="0" fontId="27" fillId="18" borderId="1" xfId="0" applyFont="1" applyFill="1" applyBorder="1" applyAlignment="1" applyProtection="1">
      <alignment horizontal="center" vertical="center" wrapText="1"/>
    </xf>
    <xf numFmtId="0" fontId="27" fillId="18" borderId="59" xfId="0" applyFont="1" applyFill="1" applyBorder="1" applyAlignment="1" applyProtection="1">
      <alignment horizontal="center" vertical="center" wrapText="1"/>
    </xf>
    <xf numFmtId="0" fontId="27" fillId="0" borderId="1" xfId="0" applyFont="1" applyBorder="1" applyAlignment="1" applyProtection="1">
      <alignment horizontal="center" vertical="center" wrapText="1"/>
      <protection locked="0"/>
    </xf>
    <xf numFmtId="0" fontId="12" fillId="16" borderId="1" xfId="0" applyFont="1" applyFill="1" applyBorder="1" applyAlignment="1" applyProtection="1">
      <alignment horizontal="justify" vertical="center" wrapText="1"/>
    </xf>
    <xf numFmtId="9" fontId="30" fillId="0" borderId="7" xfId="3" applyFont="1" applyBorder="1" applyAlignment="1" applyProtection="1">
      <alignment horizontal="center" vertical="center"/>
      <protection hidden="1"/>
    </xf>
    <xf numFmtId="173" fontId="30" fillId="2" borderId="7" xfId="4" applyNumberFormat="1" applyFont="1" applyFill="1" applyBorder="1" applyAlignment="1" applyProtection="1">
      <alignment vertical="center"/>
    </xf>
    <xf numFmtId="0" fontId="0" fillId="0" borderId="1" xfId="0" applyBorder="1" applyAlignment="1" applyProtection="1">
      <alignment vertical="center"/>
      <protection locked="0"/>
    </xf>
    <xf numFmtId="174" fontId="55" fillId="0" borderId="1" xfId="2" applyNumberFormat="1" applyFont="1" applyBorder="1" applyAlignment="1" applyProtection="1">
      <alignment vertical="center"/>
      <protection locked="0"/>
    </xf>
    <xf numFmtId="174" fontId="55" fillId="0" borderId="1" xfId="2" applyNumberFormat="1" applyFont="1" applyBorder="1" applyProtection="1">
      <protection locked="0"/>
    </xf>
    <xf numFmtId="0" fontId="20" fillId="23" borderId="29" xfId="0" applyFont="1" applyFill="1" applyBorder="1" applyAlignment="1" applyProtection="1">
      <alignment horizontal="center" vertical="center" wrapText="1"/>
    </xf>
    <xf numFmtId="0" fontId="20" fillId="23" borderId="7" xfId="0" applyFont="1" applyFill="1" applyBorder="1" applyAlignment="1" applyProtection="1">
      <alignment horizontal="center" vertical="center" wrapText="1"/>
    </xf>
    <xf numFmtId="0" fontId="36" fillId="23" borderId="1" xfId="0" applyFont="1" applyFill="1" applyBorder="1" applyAlignment="1" applyProtection="1">
      <alignment horizontal="center" vertical="center" wrapText="1"/>
    </xf>
    <xf numFmtId="0" fontId="34" fillId="8" borderId="0" xfId="0" applyFont="1" applyFill="1" applyBorder="1" applyAlignment="1" applyProtection="1">
      <alignment horizontal="center" wrapText="1"/>
    </xf>
    <xf numFmtId="0" fontId="25" fillId="14" borderId="1" xfId="0" applyFont="1" applyFill="1" applyBorder="1" applyAlignment="1" applyProtection="1">
      <alignment horizontal="center" vertical="center" wrapText="1"/>
      <protection locked="0"/>
    </xf>
    <xf numFmtId="0" fontId="25" fillId="38" borderId="1" xfId="0" applyFont="1" applyFill="1" applyBorder="1" applyAlignment="1" applyProtection="1">
      <alignment horizontal="center" vertical="center" wrapText="1"/>
    </xf>
    <xf numFmtId="0" fontId="112" fillId="0" borderId="0" xfId="0" applyFont="1"/>
    <xf numFmtId="0" fontId="0" fillId="11" borderId="0" xfId="0" applyFill="1"/>
    <xf numFmtId="0" fontId="0" fillId="0" borderId="1" xfId="0" applyBorder="1"/>
    <xf numFmtId="0" fontId="0" fillId="0" borderId="2" xfId="0" applyBorder="1"/>
    <xf numFmtId="0" fontId="10" fillId="0" borderId="1" xfId="0" applyFont="1" applyBorder="1"/>
    <xf numFmtId="0" fontId="10" fillId="0" borderId="0" xfId="0" applyFont="1"/>
    <xf numFmtId="0" fontId="16" fillId="0" borderId="0" xfId="0" applyFont="1" applyAlignment="1" applyProtection="1">
      <alignment horizontal="center" vertical="center"/>
      <protection hidden="1"/>
    </xf>
    <xf numFmtId="0" fontId="48" fillId="0" borderId="0" xfId="0" applyFont="1" applyAlignment="1">
      <alignment horizontal="center" vertical="center"/>
    </xf>
    <xf numFmtId="0" fontId="49" fillId="0" borderId="0" xfId="0" applyFont="1" applyAlignment="1" applyProtection="1">
      <alignment horizontal="center" vertical="center" wrapText="1"/>
      <protection hidden="1"/>
    </xf>
    <xf numFmtId="0" fontId="16" fillId="0" borderId="1" xfId="0" applyFont="1" applyBorder="1" applyAlignment="1" applyProtection="1">
      <alignment horizontal="center" vertical="center" wrapText="1"/>
    </xf>
    <xf numFmtId="0" fontId="32" fillId="8" borderId="0" xfId="0" applyFont="1" applyFill="1" applyBorder="1" applyAlignment="1" applyProtection="1">
      <alignment horizontal="center"/>
      <protection locked="0"/>
    </xf>
    <xf numFmtId="0" fontId="16" fillId="0" borderId="0" xfId="0" applyFont="1" applyAlignment="1" applyProtection="1">
      <alignment horizontal="center"/>
      <protection hidden="1"/>
    </xf>
    <xf numFmtId="0" fontId="75" fillId="8" borderId="0" xfId="0" applyFont="1" applyFill="1" applyAlignment="1" applyProtection="1">
      <alignment horizontal="center" vertical="center" wrapText="1"/>
      <protection hidden="1"/>
    </xf>
    <xf numFmtId="0" fontId="34" fillId="8" borderId="0" xfId="0" applyFont="1" applyFill="1" applyAlignment="1" applyProtection="1">
      <alignment wrapText="1"/>
    </xf>
    <xf numFmtId="0" fontId="34" fillId="8" borderId="0" xfId="0" applyFont="1" applyFill="1" applyAlignment="1" applyProtection="1">
      <alignment horizontal="left" wrapText="1"/>
    </xf>
    <xf numFmtId="0" fontId="33" fillId="0" borderId="1" xfId="0" applyFont="1" applyBorder="1" applyAlignment="1" applyProtection="1">
      <alignment horizontal="left" vertical="center" wrapText="1"/>
    </xf>
    <xf numFmtId="0" fontId="33" fillId="0" borderId="1" xfId="0" applyFont="1" applyBorder="1" applyAlignment="1" applyProtection="1">
      <alignment vertical="center" wrapText="1"/>
    </xf>
    <xf numFmtId="0" fontId="29" fillId="21" borderId="50" xfId="0" applyFont="1" applyFill="1" applyBorder="1" applyAlignment="1" applyProtection="1">
      <alignment horizontal="center" vertical="center" wrapText="1"/>
      <protection hidden="1"/>
    </xf>
    <xf numFmtId="0" fontId="33" fillId="27" borderId="17" xfId="0" applyFont="1" applyFill="1" applyBorder="1" applyAlignment="1" applyProtection="1">
      <alignment horizontal="center" vertical="center" wrapText="1"/>
      <protection hidden="1"/>
    </xf>
    <xf numFmtId="0" fontId="29" fillId="21" borderId="78" xfId="0" applyFont="1" applyFill="1" applyBorder="1" applyAlignment="1" applyProtection="1">
      <alignment horizontal="center" vertical="center" wrapText="1"/>
      <protection hidden="1"/>
    </xf>
    <xf numFmtId="0" fontId="33" fillId="27" borderId="59" xfId="0" applyFont="1" applyFill="1" applyBorder="1" applyAlignment="1" applyProtection="1">
      <alignment horizontal="center" vertical="center" wrapText="1"/>
      <protection hidden="1"/>
    </xf>
    <xf numFmtId="0" fontId="33" fillId="22" borderId="79" xfId="0" applyFont="1" applyFill="1" applyBorder="1" applyAlignment="1" applyProtection="1">
      <alignment horizontal="center" vertical="center" wrapText="1"/>
      <protection hidden="1"/>
    </xf>
    <xf numFmtId="0" fontId="26" fillId="2" borderId="1"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xf>
    <xf numFmtId="0" fontId="26" fillId="2" borderId="1" xfId="0" applyFont="1" applyFill="1" applyBorder="1" applyAlignment="1" applyProtection="1">
      <alignment horizontal="center" vertical="center" wrapText="1"/>
    </xf>
    <xf numFmtId="0" fontId="101" fillId="0" borderId="1" xfId="0" applyFont="1" applyBorder="1" applyAlignment="1" applyProtection="1">
      <alignment horizontal="left" vertical="center"/>
    </xf>
    <xf numFmtId="0" fontId="48" fillId="0" borderId="1" xfId="0" applyFont="1" applyBorder="1" applyAlignment="1" applyProtection="1">
      <alignment vertical="center"/>
    </xf>
    <xf numFmtId="0" fontId="48" fillId="0" borderId="25" xfId="0" applyFont="1" applyBorder="1" applyAlignment="1" applyProtection="1">
      <alignment horizontal="left" vertical="center"/>
    </xf>
    <xf numFmtId="0" fontId="44" fillId="0" borderId="72" xfId="0" applyFont="1" applyBorder="1" applyAlignment="1" applyProtection="1">
      <alignment horizontal="center" vertical="center" wrapText="1"/>
      <protection hidden="1"/>
    </xf>
    <xf numFmtId="173" fontId="27" fillId="16" borderId="1" xfId="4" applyNumberFormat="1" applyFont="1" applyFill="1" applyBorder="1" applyAlignment="1" applyProtection="1">
      <alignment vertical="center"/>
    </xf>
    <xf numFmtId="0" fontId="49" fillId="0" borderId="0" xfId="0" applyFont="1" applyBorder="1" applyAlignment="1" applyProtection="1">
      <alignment horizontal="center" vertical="center" wrapText="1"/>
      <protection hidden="1"/>
    </xf>
    <xf numFmtId="175" fontId="0" fillId="16" borderId="1" xfId="0" applyNumberFormat="1" applyFill="1" applyBorder="1" applyAlignment="1" applyProtection="1">
      <alignment horizontal="left" vertical="center" wrapText="1"/>
      <protection hidden="1"/>
    </xf>
    <xf numFmtId="175" fontId="0" fillId="16" borderId="1" xfId="0" applyNumberFormat="1" applyFill="1" applyBorder="1" applyAlignment="1" applyProtection="1">
      <alignment vertical="center" wrapText="1"/>
      <protection hidden="1"/>
    </xf>
    <xf numFmtId="175" fontId="12" fillId="16" borderId="1" xfId="0" applyNumberFormat="1" applyFont="1" applyFill="1" applyBorder="1" applyAlignment="1" applyProtection="1">
      <alignment horizontal="center" vertical="center" wrapText="1"/>
    </xf>
    <xf numFmtId="0" fontId="33" fillId="0" borderId="25" xfId="0" applyFont="1" applyBorder="1" applyAlignment="1" applyProtection="1">
      <alignment vertical="center" wrapText="1"/>
    </xf>
    <xf numFmtId="0" fontId="10" fillId="0" borderId="0" xfId="0" applyFont="1" applyBorder="1" applyAlignment="1" applyProtection="1">
      <alignment horizontal="left" vertical="center"/>
    </xf>
    <xf numFmtId="0" fontId="14" fillId="0" borderId="0" xfId="0" applyFont="1" applyBorder="1" applyAlignment="1" applyProtection="1">
      <alignment horizontal="left" wrapText="1"/>
      <protection locked="0"/>
    </xf>
    <xf numFmtId="175" fontId="33" fillId="0" borderId="1" xfId="0" applyNumberFormat="1" applyFont="1" applyBorder="1" applyAlignment="1" applyProtection="1">
      <alignment vertical="center" wrapText="1"/>
    </xf>
    <xf numFmtId="0" fontId="45" fillId="4" borderId="16" xfId="0" applyFont="1" applyFill="1" applyBorder="1" applyAlignment="1" applyProtection="1">
      <alignment vertical="center"/>
      <protection hidden="1"/>
    </xf>
    <xf numFmtId="0" fontId="34" fillId="0" borderId="0" xfId="0" applyFont="1" applyAlignment="1" applyProtection="1">
      <protection hidden="1"/>
    </xf>
    <xf numFmtId="0" fontId="16" fillId="0" borderId="0" xfId="0" applyFont="1" applyAlignment="1" applyProtection="1">
      <protection hidden="1"/>
    </xf>
    <xf numFmtId="0" fontId="55" fillId="0" borderId="46" xfId="0" applyFont="1" applyBorder="1" applyAlignment="1" applyProtection="1">
      <alignment vertical="center" wrapText="1"/>
      <protection hidden="1"/>
    </xf>
    <xf numFmtId="0" fontId="58" fillId="0" borderId="0" xfId="0" applyFont="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46" borderId="1" xfId="0" applyFont="1" applyFill="1" applyBorder="1" applyAlignment="1" applyProtection="1">
      <alignment horizontal="center" vertical="center" wrapText="1"/>
    </xf>
    <xf numFmtId="168" fontId="26" fillId="14" borderId="1"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wrapText="1" indent="1"/>
      <protection hidden="1"/>
    </xf>
    <xf numFmtId="0" fontId="26" fillId="0" borderId="0" xfId="0" applyFont="1" applyFill="1" applyBorder="1" applyAlignment="1" applyProtection="1">
      <alignment horizontal="left" vertical="center" wrapText="1" indent="1"/>
      <protection locked="0"/>
    </xf>
    <xf numFmtId="15" fontId="26" fillId="0" borderId="0"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justify" vertical="center" wrapText="1"/>
      <protection locked="0"/>
    </xf>
    <xf numFmtId="168" fontId="26" fillId="14" borderId="0" xfId="0" applyNumberFormat="1" applyFont="1" applyFill="1" applyBorder="1" applyAlignment="1" applyProtection="1">
      <alignment horizontal="center" vertical="center" wrapText="1"/>
      <protection hidden="1"/>
    </xf>
    <xf numFmtId="0" fontId="26" fillId="29" borderId="0" xfId="0" applyFont="1" applyFill="1" applyBorder="1" applyAlignment="1" applyProtection="1">
      <alignment horizontal="center" vertical="center"/>
      <protection hidden="1"/>
    </xf>
    <xf numFmtId="0" fontId="26" fillId="35" borderId="0" xfId="0" applyFont="1" applyFill="1" applyBorder="1" applyAlignment="1" applyProtection="1">
      <alignment horizontal="center" vertical="center" wrapText="1"/>
      <protection hidden="1"/>
    </xf>
    <xf numFmtId="0" fontId="53" fillId="0" borderId="0" xfId="0" applyFont="1" applyFill="1" applyAlignment="1" applyProtection="1">
      <alignment horizontal="left" vertical="center" wrapText="1"/>
      <protection hidden="1"/>
    </xf>
    <xf numFmtId="0" fontId="53" fillId="0" borderId="0" xfId="0" applyFont="1" applyFill="1" applyAlignment="1" applyProtection="1">
      <alignment horizontal="left" vertical="center" wrapText="1"/>
      <protection locked="0"/>
    </xf>
    <xf numFmtId="0" fontId="53" fillId="0" borderId="0" xfId="0" applyFont="1" applyFill="1" applyAlignment="1" applyProtection="1">
      <alignment horizontal="center" vertical="center" wrapText="1"/>
      <protection locked="0"/>
    </xf>
    <xf numFmtId="0" fontId="53" fillId="0" borderId="0" xfId="0" applyFont="1" applyFill="1" applyAlignment="1" applyProtection="1">
      <alignment horizontal="center" vertical="center" wrapText="1"/>
      <protection hidden="1"/>
    </xf>
    <xf numFmtId="0" fontId="53" fillId="0" borderId="0" xfId="0" applyFont="1" applyFill="1" applyAlignment="1" applyProtection="1">
      <alignment horizontal="justify" vertical="center" wrapText="1"/>
      <protection hidden="1"/>
    </xf>
    <xf numFmtId="0" fontId="53" fillId="0" borderId="0" xfId="0" applyFont="1" applyFill="1" applyAlignment="1" applyProtection="1">
      <alignment horizontal="justify" vertical="center" wrapText="1"/>
      <protection locked="0"/>
    </xf>
    <xf numFmtId="15" fontId="53" fillId="0" borderId="62" xfId="0" applyNumberFormat="1" applyFont="1" applyFill="1" applyBorder="1" applyAlignment="1" applyProtection="1">
      <alignment horizontal="center" vertical="center" wrapText="1"/>
      <protection locked="0"/>
    </xf>
    <xf numFmtId="0" fontId="26" fillId="16" borderId="1" xfId="0" applyFont="1" applyFill="1" applyBorder="1" applyAlignment="1" applyProtection="1">
      <alignment horizontal="left" vertical="center" wrapText="1"/>
    </xf>
    <xf numFmtId="175" fontId="26" fillId="16" borderId="1"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left" vertical="center" wrapText="1"/>
    </xf>
    <xf numFmtId="0" fontId="53" fillId="0" borderId="0" xfId="0" applyFont="1" applyFill="1" applyAlignment="1" applyProtection="1">
      <alignment horizontal="left" vertical="center" wrapText="1"/>
    </xf>
    <xf numFmtId="175" fontId="26" fillId="0" borderId="0" xfId="0" applyNumberFormat="1" applyFont="1" applyFill="1" applyBorder="1" applyAlignment="1" applyProtection="1">
      <alignment horizontal="left" vertical="center" wrapText="1"/>
    </xf>
    <xf numFmtId="175" fontId="53" fillId="0" borderId="0" xfId="0" applyNumberFormat="1" applyFont="1" applyFill="1" applyAlignment="1" applyProtection="1">
      <alignment horizontal="left" vertical="center" wrapText="1"/>
    </xf>
    <xf numFmtId="0" fontId="91" fillId="8" borderId="0" xfId="0" applyFont="1" applyFill="1" applyAlignment="1" applyProtection="1">
      <alignment vertical="center" wrapText="1"/>
      <protection locked="0"/>
    </xf>
    <xf numFmtId="0" fontId="75" fillId="8" borderId="0" xfId="0" applyFont="1" applyFill="1" applyAlignment="1" applyProtection="1">
      <alignment horizontal="justify" vertical="center" wrapText="1"/>
      <protection locked="0"/>
    </xf>
    <xf numFmtId="0" fontId="55" fillId="14" borderId="66" xfId="0" applyFont="1" applyFill="1" applyBorder="1" applyAlignment="1" applyProtection="1">
      <alignment horizontal="center" vertical="center" wrapText="1"/>
    </xf>
    <xf numFmtId="0" fontId="44" fillId="0" borderId="81" xfId="0" applyFont="1" applyBorder="1" applyAlignment="1" applyProtection="1">
      <alignment horizontal="center" vertical="center" wrapText="1"/>
      <protection hidden="1"/>
    </xf>
    <xf numFmtId="0" fontId="34" fillId="0" borderId="0" xfId="0" applyFont="1" applyAlignment="1" applyProtection="1">
      <alignment vertical="center"/>
      <protection hidden="1"/>
    </xf>
    <xf numFmtId="0" fontId="34" fillId="0" borderId="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left" vertical="center"/>
      <protection hidden="1"/>
    </xf>
    <xf numFmtId="0" fontId="0" fillId="0" borderId="0" xfId="0" applyFill="1" applyAlignment="1" applyProtection="1">
      <alignment horizontal="center"/>
      <protection hidden="1"/>
    </xf>
    <xf numFmtId="0" fontId="0" fillId="0" borderId="0" xfId="0" applyFill="1" applyAlignment="1" applyProtection="1">
      <alignment horizontal="left"/>
      <protection locked="0"/>
    </xf>
    <xf numFmtId="0" fontId="9" fillId="0" borderId="0" xfId="0" applyFont="1" applyFill="1" applyAlignment="1" applyProtection="1">
      <alignment horizontal="left" vertical="center"/>
      <protection locked="0"/>
    </xf>
    <xf numFmtId="0" fontId="0" fillId="0" borderId="0" xfId="0" applyFill="1" applyAlignment="1">
      <alignment horizontal="center"/>
    </xf>
    <xf numFmtId="0" fontId="34" fillId="0" borderId="1" xfId="0" applyFont="1" applyBorder="1" applyAlignment="1" applyProtection="1">
      <alignment horizontal="center" vertical="center"/>
    </xf>
    <xf numFmtId="0" fontId="14" fillId="0" borderId="1" xfId="0" applyFont="1" applyFill="1" applyBorder="1" applyAlignment="1" applyProtection="1">
      <alignment horizontal="center" vertical="center"/>
      <protection locked="0"/>
    </xf>
    <xf numFmtId="175" fontId="12" fillId="16" borderId="1" xfId="0" applyNumberFormat="1" applyFont="1" applyFill="1" applyBorder="1" applyAlignment="1" applyProtection="1">
      <alignment vertical="center" wrapText="1"/>
    </xf>
    <xf numFmtId="175" fontId="12" fillId="0" borderId="1" xfId="0" applyNumberFormat="1" applyFont="1" applyFill="1" applyBorder="1" applyAlignment="1" applyProtection="1">
      <alignment horizontal="center" vertical="center" wrapText="1"/>
      <protection locked="0"/>
    </xf>
    <xf numFmtId="0" fontId="65" fillId="0" borderId="0" xfId="0" applyFont="1"/>
    <xf numFmtId="0" fontId="53" fillId="0" borderId="0" xfId="0" applyFont="1" applyBorder="1" applyAlignment="1" applyProtection="1">
      <alignment horizontal="center" vertical="center" wrapText="1"/>
      <protection hidden="1"/>
    </xf>
    <xf numFmtId="0" fontId="26" fillId="0" borderId="0" xfId="0" applyFont="1" applyBorder="1" applyAlignment="1" applyProtection="1">
      <alignment vertical="center"/>
      <protection hidden="1"/>
    </xf>
    <xf numFmtId="0" fontId="26" fillId="29" borderId="0" xfId="0" applyFont="1" applyFill="1" applyBorder="1" applyAlignment="1">
      <alignment horizontal="center"/>
    </xf>
    <xf numFmtId="0" fontId="26" fillId="0" borderId="0" xfId="0" applyFont="1" applyBorder="1" applyAlignment="1">
      <alignment horizontal="center"/>
    </xf>
    <xf numFmtId="0" fontId="59" fillId="0" borderId="0" xfId="0" applyFont="1" applyBorder="1" applyAlignment="1" applyProtection="1">
      <alignment horizontal="center" vertical="center" wrapText="1"/>
      <protection hidden="1"/>
    </xf>
    <xf numFmtId="0" fontId="0" fillId="0" borderId="0" xfId="0" applyBorder="1" applyAlignment="1" applyProtection="1">
      <alignment vertical="center"/>
      <protection hidden="1"/>
    </xf>
    <xf numFmtId="0" fontId="48" fillId="0" borderId="1" xfId="0" applyFont="1" applyBorder="1" applyAlignment="1" applyProtection="1">
      <alignment horizontal="center" vertical="center"/>
    </xf>
    <xf numFmtId="0" fontId="14" fillId="0" borderId="7" xfId="0" applyFont="1" applyFill="1" applyBorder="1" applyAlignment="1" applyProtection="1">
      <alignment horizontal="center" vertical="center"/>
      <protection locked="0"/>
    </xf>
    <xf numFmtId="0" fontId="0" fillId="16" borderId="1" xfId="0" applyFill="1" applyBorder="1" applyAlignment="1">
      <alignment horizontal="center"/>
    </xf>
    <xf numFmtId="0" fontId="10" fillId="13" borderId="1" xfId="0" applyFont="1" applyFill="1" applyBorder="1" applyAlignment="1" applyProtection="1">
      <alignment horizontal="center" wrapText="1"/>
    </xf>
    <xf numFmtId="0" fontId="44" fillId="0" borderId="1" xfId="0" applyFont="1" applyBorder="1" applyAlignment="1" applyProtection="1">
      <alignment horizontal="center" vertical="center" wrapText="1"/>
    </xf>
    <xf numFmtId="175" fontId="0" fillId="16" borderId="25" xfId="0" applyNumberFormat="1" applyFill="1" applyBorder="1" applyAlignment="1" applyProtection="1">
      <alignment vertical="center"/>
    </xf>
    <xf numFmtId="0" fontId="2" fillId="16" borderId="7" xfId="0" applyFont="1" applyFill="1" applyBorder="1" applyAlignment="1" applyProtection="1">
      <alignment horizontal="center" vertical="center" wrapText="1"/>
      <protection hidden="1"/>
    </xf>
    <xf numFmtId="175" fontId="21" fillId="16" borderId="1" xfId="0" applyNumberFormat="1" applyFont="1" applyFill="1" applyBorder="1" applyProtection="1">
      <protection hidden="1"/>
    </xf>
    <xf numFmtId="0" fontId="34" fillId="16" borderId="1" xfId="0" applyFont="1" applyFill="1" applyBorder="1" applyAlignment="1" applyProtection="1">
      <alignment horizontal="center" vertical="center"/>
      <protection hidden="1"/>
    </xf>
    <xf numFmtId="175" fontId="0" fillId="16" borderId="2" xfId="0" applyNumberFormat="1" applyFill="1" applyBorder="1" applyAlignment="1" applyProtection="1">
      <alignment vertical="center"/>
      <protection hidden="1"/>
    </xf>
    <xf numFmtId="0" fontId="0" fillId="16" borderId="1" xfId="0" applyFill="1" applyBorder="1" applyAlignment="1" applyProtection="1">
      <alignment horizontal="center"/>
      <protection hidden="1"/>
    </xf>
    <xf numFmtId="175" fontId="0" fillId="16" borderId="1" xfId="0" applyNumberFormat="1" applyFill="1" applyBorder="1" applyAlignment="1" applyProtection="1">
      <alignment horizontal="center"/>
      <protection hidden="1"/>
    </xf>
    <xf numFmtId="0" fontId="21" fillId="0" borderId="0" xfId="0" applyFont="1" applyFill="1" applyBorder="1" applyProtection="1"/>
    <xf numFmtId="0" fontId="21" fillId="0" borderId="0" xfId="0" applyFont="1" applyFill="1" applyBorder="1" applyAlignment="1" applyProtection="1">
      <alignment horizontal="center" vertical="center"/>
    </xf>
    <xf numFmtId="0" fontId="65" fillId="8" borderId="0" xfId="0" applyFont="1" applyFill="1" applyProtection="1"/>
    <xf numFmtId="14" fontId="33" fillId="16" borderId="1" xfId="0" applyNumberFormat="1" applyFont="1" applyFill="1" applyBorder="1" applyAlignment="1" applyProtection="1">
      <alignment horizontal="left" vertical="center" wrapText="1"/>
    </xf>
    <xf numFmtId="175" fontId="33" fillId="16" borderId="28" xfId="0" applyNumberFormat="1" applyFont="1" applyFill="1" applyBorder="1" applyAlignment="1" applyProtection="1">
      <alignment vertical="center" wrapText="1"/>
    </xf>
    <xf numFmtId="175" fontId="33" fillId="16" borderId="7" xfId="0" applyNumberFormat="1" applyFont="1" applyFill="1" applyBorder="1" applyAlignment="1" applyProtection="1">
      <alignment vertical="center" wrapText="1"/>
    </xf>
    <xf numFmtId="0" fontId="0" fillId="0" borderId="1" xfId="0" applyFont="1" applyBorder="1" applyAlignment="1" applyProtection="1">
      <alignment horizontal="justify" vertical="center" wrapText="1"/>
      <protection locked="0"/>
    </xf>
    <xf numFmtId="0" fontId="48" fillId="0" borderId="1" xfId="0" applyFont="1" applyBorder="1" applyAlignment="1" applyProtection="1">
      <alignment horizontal="center" vertical="center"/>
      <protection locked="0"/>
    </xf>
    <xf numFmtId="0" fontId="34" fillId="0" borderId="0" xfId="0" applyFont="1" applyFill="1" applyBorder="1" applyAlignment="1" applyProtection="1">
      <alignment horizontal="right" vertical="center"/>
      <protection hidden="1"/>
    </xf>
    <xf numFmtId="0" fontId="33" fillId="0" borderId="1" xfId="0" applyFont="1" applyFill="1" applyBorder="1" applyAlignment="1" applyProtection="1">
      <alignment vertical="center" wrapText="1"/>
    </xf>
    <xf numFmtId="0" fontId="33" fillId="0" borderId="25" xfId="0" applyFont="1" applyFill="1" applyBorder="1" applyAlignment="1" applyProtection="1">
      <alignment vertical="center" wrapText="1"/>
    </xf>
    <xf numFmtId="0" fontId="33" fillId="0" borderId="1" xfId="0" applyFont="1" applyFill="1" applyBorder="1" applyAlignment="1" applyProtection="1">
      <alignment horizontal="left" vertical="center" wrapText="1"/>
    </xf>
    <xf numFmtId="175" fontId="33" fillId="0" borderId="1" xfId="0" applyNumberFormat="1" applyFont="1" applyFill="1" applyBorder="1" applyAlignment="1" applyProtection="1">
      <alignment vertical="center" wrapText="1"/>
    </xf>
    <xf numFmtId="0" fontId="15" fillId="0" borderId="0" xfId="0" applyFont="1" applyAlignment="1" applyProtection="1">
      <alignment horizontal="left" vertical="center"/>
      <protection hidden="1"/>
    </xf>
    <xf numFmtId="0" fontId="111" fillId="22" borderId="79" xfId="0" applyFont="1" applyFill="1" applyBorder="1" applyAlignment="1" applyProtection="1">
      <alignment horizontal="center" vertical="center" wrapText="1"/>
      <protection hidden="1"/>
    </xf>
    <xf numFmtId="175" fontId="21" fillId="16" borderId="1" xfId="0" applyNumberFormat="1" applyFont="1" applyFill="1" applyBorder="1" applyAlignment="1" applyProtection="1">
      <alignment horizontal="center"/>
      <protection hidden="1"/>
    </xf>
    <xf numFmtId="175" fontId="0" fillId="0" borderId="1" xfId="0" applyNumberFormat="1" applyFont="1" applyBorder="1" applyAlignment="1" applyProtection="1">
      <alignment horizontal="justify" vertical="center" wrapText="1"/>
      <protection locked="0"/>
    </xf>
    <xf numFmtId="168" fontId="10" fillId="15" borderId="52" xfId="0" applyNumberFormat="1" applyFont="1" applyFill="1" applyBorder="1" applyAlignment="1" applyProtection="1">
      <alignment horizontal="center" vertical="center" wrapText="1"/>
    </xf>
    <xf numFmtId="0" fontId="21" fillId="0" borderId="0" xfId="0" applyFont="1"/>
    <xf numFmtId="0" fontId="14" fillId="0" borderId="0" xfId="0" applyFont="1"/>
    <xf numFmtId="0" fontId="49" fillId="8" borderId="0" xfId="0" applyFont="1" applyFill="1" applyBorder="1" applyAlignment="1">
      <alignment vertical="center"/>
    </xf>
    <xf numFmtId="0" fontId="14" fillId="0" borderId="0" xfId="0" applyFont="1" applyBorder="1"/>
    <xf numFmtId="0" fontId="0" fillId="0" borderId="0" xfId="0" applyFont="1"/>
    <xf numFmtId="0" fontId="6" fillId="49" borderId="1" xfId="0" applyFont="1" applyFill="1" applyBorder="1" applyAlignment="1">
      <alignment horizontal="center" vertical="center" wrapText="1"/>
    </xf>
    <xf numFmtId="0" fontId="6" fillId="49" borderId="1" xfId="0" applyFont="1" applyFill="1" applyBorder="1" applyAlignment="1">
      <alignment horizontal="center" vertical="center"/>
    </xf>
    <xf numFmtId="0" fontId="12" fillId="0" borderId="1" xfId="0" applyFont="1" applyFill="1" applyBorder="1" applyAlignment="1">
      <alignment vertical="center"/>
    </xf>
    <xf numFmtId="0" fontId="12" fillId="0" borderId="1" xfId="0" applyFont="1" applyFill="1" applyBorder="1" applyAlignment="1">
      <alignment horizontal="justify" vertical="center"/>
    </xf>
    <xf numFmtId="0" fontId="1" fillId="0" borderId="1" xfId="0" applyFont="1" applyFill="1" applyBorder="1"/>
    <xf numFmtId="0" fontId="103" fillId="0" borderId="1" xfId="0" applyFont="1" applyFill="1" applyBorder="1" applyAlignment="1">
      <alignment horizontal="center"/>
    </xf>
    <xf numFmtId="0" fontId="0" fillId="0" borderId="1" xfId="0" applyFill="1" applyBorder="1" applyAlignment="1">
      <alignment horizontal="center"/>
    </xf>
    <xf numFmtId="0" fontId="16" fillId="0" borderId="1" xfId="0" applyFont="1" applyFill="1" applyBorder="1" applyAlignment="1">
      <alignment horizontal="justify" vertical="center"/>
    </xf>
    <xf numFmtId="0" fontId="119" fillId="50" borderId="1" xfId="0" applyFont="1" applyFill="1" applyBorder="1" applyAlignment="1">
      <alignment horizontal="center" vertical="center"/>
    </xf>
    <xf numFmtId="0" fontId="38" fillId="0" borderId="1" xfId="0" applyFont="1" applyFill="1" applyBorder="1" applyAlignment="1">
      <alignment vertical="center"/>
    </xf>
    <xf numFmtId="0" fontId="38" fillId="0" borderId="1" xfId="0" applyFont="1" applyFill="1" applyBorder="1" applyAlignment="1">
      <alignment horizontal="justify" vertical="center"/>
    </xf>
    <xf numFmtId="0" fontId="120" fillId="11" borderId="1" xfId="0" applyFont="1" applyFill="1" applyBorder="1" applyAlignment="1">
      <alignment horizontal="center" vertical="center"/>
    </xf>
    <xf numFmtId="0" fontId="120" fillId="0" borderId="1" xfId="0" applyFont="1" applyBorder="1" applyAlignment="1">
      <alignment horizontal="center" vertical="center"/>
    </xf>
    <xf numFmtId="0" fontId="121" fillId="11" borderId="1" xfId="0" applyFont="1" applyFill="1" applyBorder="1" applyAlignment="1">
      <alignment horizontal="center" vertical="center"/>
    </xf>
    <xf numFmtId="0" fontId="121" fillId="0" borderId="1" xfId="0" applyFont="1" applyBorder="1" applyAlignment="1">
      <alignment horizontal="center" vertical="center"/>
    </xf>
    <xf numFmtId="0" fontId="0" fillId="12" borderId="0" xfId="0" applyFill="1"/>
    <xf numFmtId="0" fontId="12" fillId="12" borderId="1" xfId="0" applyFont="1" applyFill="1" applyBorder="1" applyAlignment="1">
      <alignment horizontal="justify" vertical="center"/>
    </xf>
    <xf numFmtId="0" fontId="0" fillId="0" borderId="1" xfId="0" applyBorder="1" applyAlignment="1">
      <alignment horizontal="center"/>
    </xf>
    <xf numFmtId="0" fontId="16" fillId="0" borderId="1" xfId="0" applyFont="1" applyFill="1" applyBorder="1"/>
    <xf numFmtId="0" fontId="103" fillId="0" borderId="1" xfId="0" applyFont="1" applyFill="1" applyBorder="1"/>
    <xf numFmtId="0" fontId="0" fillId="0" borderId="1" xfId="0" applyFill="1" applyBorder="1"/>
    <xf numFmtId="0" fontId="0" fillId="11" borderId="1" xfId="0" applyFill="1" applyBorder="1" applyAlignment="1">
      <alignment horizontal="center"/>
    </xf>
    <xf numFmtId="0" fontId="12" fillId="0" borderId="1" xfId="0" applyFont="1" applyFill="1" applyBorder="1"/>
    <xf numFmtId="0" fontId="38" fillId="0" borderId="1" xfId="0" applyFont="1" applyFill="1" applyBorder="1"/>
    <xf numFmtId="0" fontId="103" fillId="12" borderId="1" xfId="0" applyFont="1" applyFill="1" applyBorder="1" applyAlignment="1">
      <alignment horizontal="left" vertical="center"/>
    </xf>
    <xf numFmtId="0" fontId="103" fillId="12" borderId="1" xfId="0" applyFont="1" applyFill="1" applyBorder="1" applyAlignment="1">
      <alignment horizontal="left" wrapText="1"/>
    </xf>
    <xf numFmtId="0" fontId="12" fillId="12" borderId="1" xfId="0" applyFont="1" applyFill="1" applyBorder="1" applyAlignment="1">
      <alignment vertical="center"/>
    </xf>
    <xf numFmtId="0" fontId="6" fillId="0" borderId="1" xfId="0" applyFont="1" applyFill="1" applyBorder="1"/>
    <xf numFmtId="0" fontId="122" fillId="12" borderId="1" xfId="0" applyFont="1" applyFill="1" applyBorder="1" applyAlignment="1">
      <alignment vertical="center"/>
    </xf>
    <xf numFmtId="0" fontId="122" fillId="12" borderId="0" xfId="0" applyFont="1" applyFill="1" applyBorder="1" applyAlignment="1">
      <alignment vertical="center"/>
    </xf>
    <xf numFmtId="0" fontId="38" fillId="0" borderId="1" xfId="0" quotePrefix="1" applyFont="1" applyFill="1" applyBorder="1" applyAlignment="1">
      <alignment vertical="center"/>
    </xf>
    <xf numFmtId="0" fontId="103" fillId="0" borderId="1" xfId="0" applyFont="1" applyFill="1" applyBorder="1" applyAlignment="1">
      <alignment vertical="center"/>
    </xf>
    <xf numFmtId="0" fontId="107" fillId="0" borderId="1" xfId="0" applyFont="1" applyFill="1" applyBorder="1" applyAlignment="1">
      <alignment horizontal="center" vertical="center"/>
    </xf>
    <xf numFmtId="0" fontId="0" fillId="0" borderId="46" xfId="0" applyFill="1" applyBorder="1" applyAlignment="1">
      <alignment horizontal="center"/>
    </xf>
    <xf numFmtId="0" fontId="32" fillId="0" borderId="0" xfId="0" applyFont="1" applyFill="1" applyBorder="1" applyAlignment="1">
      <alignment horizontal="left"/>
    </xf>
    <xf numFmtId="0" fontId="21" fillId="0" borderId="0" xfId="0" applyFont="1" applyFill="1" applyBorder="1"/>
    <xf numFmtId="0" fontId="0" fillId="0" borderId="0" xfId="0" applyFill="1" applyBorder="1"/>
    <xf numFmtId="0" fontId="0" fillId="0" borderId="0" xfId="0" applyFill="1" applyBorder="1" applyAlignment="1">
      <alignment horizontal="center"/>
    </xf>
    <xf numFmtId="0" fontId="0" fillId="0" borderId="1" xfId="0" applyBorder="1" applyAlignment="1" applyProtection="1">
      <alignment vertical="center"/>
      <protection hidden="1"/>
    </xf>
    <xf numFmtId="0" fontId="0" fillId="0" borderId="1" xfId="0" applyBorder="1" applyAlignment="1" applyProtection="1">
      <alignment horizontal="center" vertical="center"/>
      <protection locked="0"/>
    </xf>
    <xf numFmtId="0" fontId="0" fillId="0" borderId="0" xfId="0" applyAlignment="1" applyProtection="1">
      <alignment vertical="center"/>
      <protection locked="0"/>
    </xf>
    <xf numFmtId="0" fontId="26" fillId="16" borderId="1" xfId="0" applyFont="1" applyFill="1" applyBorder="1" applyAlignment="1" applyProtection="1">
      <alignment horizontal="center" vertical="center" wrapText="1"/>
    </xf>
    <xf numFmtId="0" fontId="6" fillId="8" borderId="1" xfId="0" applyFont="1" applyFill="1" applyBorder="1" applyAlignment="1">
      <alignment vertical="center"/>
    </xf>
    <xf numFmtId="0" fontId="6" fillId="8" borderId="1" xfId="0" applyFont="1" applyFill="1" applyBorder="1" applyAlignment="1">
      <alignment vertical="center" wrapText="1"/>
    </xf>
    <xf numFmtId="0" fontId="2" fillId="0" borderId="7" xfId="0" applyFont="1" applyFill="1" applyBorder="1" applyAlignment="1" applyProtection="1">
      <alignment horizontal="center" vertical="center" wrapText="1"/>
      <protection locked="0"/>
    </xf>
    <xf numFmtId="0" fontId="9" fillId="8" borderId="0" xfId="0" applyFont="1" applyFill="1" applyProtection="1">
      <protection locked="0"/>
    </xf>
    <xf numFmtId="0" fontId="9" fillId="8" borderId="0" xfId="0" applyFont="1" applyFill="1" applyProtection="1"/>
    <xf numFmtId="49" fontId="65" fillId="8" borderId="0" xfId="0" applyNumberFormat="1" applyFont="1" applyFill="1" applyBorder="1" applyProtection="1"/>
    <xf numFmtId="0" fontId="65" fillId="8" borderId="0" xfId="0" applyFont="1" applyFill="1" applyBorder="1" applyProtection="1"/>
    <xf numFmtId="175" fontId="23" fillId="8" borderId="0" xfId="0" applyNumberFormat="1" applyFont="1" applyFill="1" applyBorder="1" applyAlignment="1" applyProtection="1">
      <alignment vertical="center"/>
    </xf>
    <xf numFmtId="175" fontId="65" fillId="8" borderId="0" xfId="0" applyNumberFormat="1" applyFont="1" applyFill="1" applyBorder="1" applyAlignment="1" applyProtection="1">
      <alignment vertical="center"/>
    </xf>
    <xf numFmtId="0" fontId="23" fillId="8" borderId="0" xfId="0" applyFont="1" applyFill="1" applyBorder="1" applyAlignment="1" applyProtection="1">
      <alignment horizontal="left" vertical="center"/>
    </xf>
    <xf numFmtId="0" fontId="59" fillId="0" borderId="1" xfId="0" applyFont="1" applyBorder="1" applyAlignment="1" applyProtection="1">
      <alignment vertical="center" wrapText="1"/>
      <protection locked="0"/>
    </xf>
    <xf numFmtId="15" fontId="26" fillId="14" borderId="1" xfId="0" applyNumberFormat="1" applyFont="1" applyFill="1" applyBorder="1" applyAlignment="1" applyProtection="1">
      <alignment vertical="center" wrapText="1"/>
      <protection locked="0"/>
    </xf>
    <xf numFmtId="0" fontId="35" fillId="0" borderId="1" xfId="0" applyFont="1" applyBorder="1" applyAlignment="1" applyProtection="1">
      <alignment vertical="center" wrapText="1"/>
      <protection locked="0"/>
    </xf>
    <xf numFmtId="0" fontId="124" fillId="0" borderId="1" xfId="0" applyFont="1" applyBorder="1" applyAlignment="1" applyProtection="1">
      <alignment horizontal="justify" vertical="center"/>
      <protection locked="0"/>
    </xf>
    <xf numFmtId="176" fontId="26" fillId="16" borderId="1" xfId="0" applyNumberFormat="1" applyFont="1" applyFill="1" applyBorder="1" applyAlignment="1" applyProtection="1">
      <alignment horizontal="left" vertical="center" wrapText="1"/>
    </xf>
    <xf numFmtId="0" fontId="26" fillId="0" borderId="1" xfId="0" applyFont="1" applyBorder="1" applyAlignment="1" applyProtection="1">
      <alignment vertical="center" wrapText="1"/>
      <protection locked="0"/>
    </xf>
    <xf numFmtId="0" fontId="52" fillId="0" borderId="58" xfId="0" applyFont="1" applyBorder="1" applyAlignment="1">
      <alignment vertical="center" wrapText="1"/>
    </xf>
    <xf numFmtId="0" fontId="52" fillId="0" borderId="51" xfId="0" applyFont="1" applyBorder="1" applyAlignment="1">
      <alignment vertical="center" wrapText="1"/>
    </xf>
    <xf numFmtId="0" fontId="26" fillId="14" borderId="1" xfId="0" applyFont="1" applyFill="1" applyBorder="1" applyAlignment="1" applyProtection="1">
      <alignment horizontal="center" vertical="center" wrapText="1"/>
      <protection locked="0"/>
    </xf>
    <xf numFmtId="0" fontId="26" fillId="0" borderId="1" xfId="0" applyFont="1" applyBorder="1" applyAlignment="1" applyProtection="1">
      <alignment vertical="center" wrapText="1"/>
      <protection locked="0"/>
    </xf>
    <xf numFmtId="0" fontId="52" fillId="0" borderId="58" xfId="0" applyFont="1" applyBorder="1" applyAlignment="1">
      <alignment vertical="center" wrapText="1"/>
    </xf>
    <xf numFmtId="0" fontId="52" fillId="0" borderId="51" xfId="0" applyFont="1" applyBorder="1" applyAlignment="1">
      <alignment vertical="center" wrapText="1"/>
    </xf>
    <xf numFmtId="0" fontId="26" fillId="0" borderId="1" xfId="0" applyFont="1" applyBorder="1" applyAlignment="1" applyProtection="1">
      <alignment vertical="center" wrapText="1"/>
      <protection locked="0"/>
    </xf>
    <xf numFmtId="0" fontId="52" fillId="0" borderId="58" xfId="0" applyFont="1" applyBorder="1" applyAlignment="1">
      <alignment vertical="center" wrapText="1"/>
    </xf>
    <xf numFmtId="0" fontId="52" fillId="0" borderId="51" xfId="0" applyFont="1" applyBorder="1" applyAlignment="1">
      <alignment vertical="center" wrapText="1"/>
    </xf>
    <xf numFmtId="0" fontId="26" fillId="0" borderId="1" xfId="0" applyFont="1" applyBorder="1" applyAlignment="1" applyProtection="1">
      <alignment vertical="center" wrapText="1"/>
      <protection locked="0"/>
    </xf>
    <xf numFmtId="0" fontId="21" fillId="0" borderId="73" xfId="0" applyFont="1" applyBorder="1" applyAlignment="1" applyProtection="1">
      <alignment horizontal="justify" vertical="center"/>
      <protection locked="0"/>
    </xf>
    <xf numFmtId="0" fontId="52" fillId="0" borderId="58" xfId="0" applyFont="1" applyBorder="1" applyAlignment="1">
      <alignment vertical="center" wrapText="1"/>
    </xf>
    <xf numFmtId="0" fontId="52" fillId="0" borderId="51" xfId="0" applyFont="1" applyBorder="1" applyAlignment="1">
      <alignment vertical="center" wrapText="1"/>
    </xf>
    <xf numFmtId="0" fontId="12" fillId="24" borderId="1" xfId="0" applyFont="1" applyFill="1" applyBorder="1" applyAlignment="1" applyProtection="1">
      <alignment horizontal="justify" vertical="center" wrapText="1"/>
      <protection locked="0"/>
    </xf>
    <xf numFmtId="0" fontId="0" fillId="24" borderId="1" xfId="0" applyFill="1" applyBorder="1" applyAlignment="1" applyProtection="1">
      <alignment wrapText="1"/>
      <protection locked="0"/>
    </xf>
    <xf numFmtId="0" fontId="12" fillId="24" borderId="1" xfId="0" applyFont="1" applyFill="1" applyBorder="1" applyAlignment="1" applyProtection="1">
      <alignment horizontal="justify" vertical="center" wrapText="1"/>
      <protection locked="0"/>
    </xf>
    <xf numFmtId="0" fontId="6" fillId="24" borderId="1" xfId="0" applyFont="1" applyFill="1" applyBorder="1" applyAlignment="1" applyProtection="1">
      <alignment horizontal="center" vertical="center" wrapText="1"/>
      <protection locked="0"/>
    </xf>
    <xf numFmtId="14" fontId="38" fillId="24" borderId="1" xfId="0" applyNumberFormat="1" applyFont="1" applyFill="1" applyBorder="1" applyAlignment="1" applyProtection="1">
      <alignment horizontal="justify" vertical="center" wrapText="1"/>
      <protection locked="0"/>
    </xf>
    <xf numFmtId="0" fontId="0" fillId="24" borderId="1" xfId="0" applyFill="1" applyBorder="1" applyAlignment="1" applyProtection="1">
      <alignment vertical="center"/>
      <protection locked="0"/>
    </xf>
    <xf numFmtId="0" fontId="30" fillId="4" borderId="1" xfId="0" applyFont="1" applyFill="1" applyBorder="1" applyAlignment="1" applyProtection="1">
      <alignment horizontal="center" vertical="center"/>
    </xf>
    <xf numFmtId="175" fontId="28" fillId="0" borderId="1" xfId="0" applyNumberFormat="1" applyFont="1" applyFill="1" applyBorder="1" applyAlignment="1" applyProtection="1">
      <alignment horizontal="left" vertical="center" wrapText="1"/>
    </xf>
    <xf numFmtId="14" fontId="28" fillId="0" borderId="1" xfId="0" applyNumberFormat="1" applyFont="1" applyFill="1" applyBorder="1" applyAlignment="1" applyProtection="1">
      <alignment horizontal="left" vertical="center" wrapText="1"/>
    </xf>
    <xf numFmtId="0" fontId="30" fillId="2" borderId="1" xfId="0" applyFont="1" applyFill="1" applyBorder="1" applyAlignment="1" applyProtection="1">
      <alignment horizontal="center" vertical="center"/>
      <protection hidden="1"/>
    </xf>
    <xf numFmtId="0" fontId="59" fillId="0" borderId="1" xfId="0" applyFont="1" applyBorder="1" applyAlignment="1" applyProtection="1">
      <alignment horizontal="center" vertical="center" wrapText="1"/>
      <protection locked="0"/>
    </xf>
    <xf numFmtId="0" fontId="26" fillId="0" borderId="1" xfId="0" applyFont="1" applyBorder="1" applyAlignment="1" applyProtection="1">
      <alignment horizontal="justify" vertical="top" wrapText="1"/>
      <protection locked="0"/>
    </xf>
    <xf numFmtId="174" fontId="125" fillId="0" borderId="1" xfId="2" applyNumberFormat="1" applyFont="1" applyFill="1" applyBorder="1" applyProtection="1">
      <protection locked="0"/>
    </xf>
    <xf numFmtId="0" fontId="2" fillId="0" borderId="7" xfId="0" applyFont="1" applyFill="1" applyBorder="1" applyAlignment="1" applyProtection="1">
      <alignment horizontal="justify" vertical="center" wrapText="1"/>
      <protection locked="0"/>
    </xf>
    <xf numFmtId="175" fontId="15" fillId="0" borderId="1" xfId="0" applyNumberFormat="1" applyFont="1" applyFill="1" applyBorder="1" applyAlignment="1" applyProtection="1">
      <alignment horizontal="justify" vertical="center" wrapText="1"/>
      <protection locked="0"/>
    </xf>
    <xf numFmtId="175" fontId="15" fillId="0" borderId="7" xfId="0" applyNumberFormat="1" applyFont="1" applyFill="1" applyBorder="1" applyAlignment="1" applyProtection="1">
      <alignment horizontal="justify" vertical="center" wrapText="1"/>
      <protection locked="0"/>
    </xf>
    <xf numFmtId="0" fontId="24" fillId="0" borderId="1" xfId="0" applyFont="1" applyFill="1" applyBorder="1" applyAlignment="1" applyProtection="1">
      <alignment horizontal="left" vertical="center" wrapText="1"/>
    </xf>
    <xf numFmtId="0" fontId="10" fillId="0" borderId="0" xfId="0" applyFont="1" applyFill="1" applyBorder="1" applyAlignment="1" applyProtection="1">
      <alignment vertical="center"/>
      <protection hidden="1"/>
    </xf>
    <xf numFmtId="0" fontId="28" fillId="0" borderId="0" xfId="0" applyFont="1" applyFill="1" applyBorder="1" applyProtection="1">
      <protection hidden="1"/>
    </xf>
    <xf numFmtId="0" fontId="2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protection hidden="1"/>
    </xf>
    <xf numFmtId="0" fontId="32" fillId="0" borderId="0" xfId="0" applyFont="1" applyFill="1" applyBorder="1" applyAlignment="1" applyProtection="1">
      <alignment horizontal="center"/>
      <protection locked="0"/>
    </xf>
    <xf numFmtId="0" fontId="49" fillId="0" borderId="0" xfId="0" applyFont="1" applyFill="1" applyAlignment="1" applyProtection="1">
      <alignment horizontal="center" vertical="center" wrapText="1"/>
      <protection hidden="1"/>
    </xf>
    <xf numFmtId="175" fontId="15" fillId="0" borderId="7" xfId="0" applyNumberFormat="1" applyFont="1" applyFill="1" applyBorder="1" applyAlignment="1" applyProtection="1">
      <alignment horizontal="center" vertical="center" wrapText="1"/>
      <protection locked="0"/>
    </xf>
    <xf numFmtId="0" fontId="6" fillId="8" borderId="1" xfId="0" applyFont="1" applyFill="1" applyBorder="1" applyAlignment="1" applyProtection="1">
      <alignment vertical="center"/>
      <protection locked="0"/>
    </xf>
    <xf numFmtId="0" fontId="6" fillId="8" borderId="1" xfId="0" applyFont="1" applyFill="1" applyBorder="1" applyAlignment="1" applyProtection="1">
      <alignment vertical="center" wrapText="1"/>
      <protection locked="0"/>
    </xf>
    <xf numFmtId="14" fontId="6" fillId="8" borderId="1" xfId="0" applyNumberFormat="1" applyFont="1" applyFill="1" applyBorder="1" applyAlignment="1" applyProtection="1">
      <alignment vertical="center"/>
      <protection locked="0"/>
    </xf>
    <xf numFmtId="0" fontId="34" fillId="0" borderId="0" xfId="0" applyFont="1" applyAlignment="1" applyProtection="1">
      <alignment horizontal="center" vertical="center"/>
      <protection hidden="1"/>
    </xf>
    <xf numFmtId="175" fontId="12" fillId="0" borderId="1" xfId="0" applyNumberFormat="1" applyFont="1" applyFill="1" applyBorder="1" applyAlignment="1" applyProtection="1">
      <alignment vertical="center" wrapText="1"/>
      <protection locked="0"/>
    </xf>
    <xf numFmtId="0" fontId="24" fillId="0" borderId="7" xfId="0" applyFont="1" applyFill="1" applyBorder="1" applyAlignment="1" applyProtection="1">
      <alignment horizontal="left" vertical="center" wrapText="1"/>
    </xf>
    <xf numFmtId="0" fontId="29" fillId="12" borderId="31" xfId="0" applyFont="1" applyFill="1" applyBorder="1" applyAlignment="1" applyProtection="1">
      <alignment horizontal="center" vertical="center" wrapText="1"/>
      <protection hidden="1"/>
    </xf>
    <xf numFmtId="175" fontId="12" fillId="0" borderId="0" xfId="0" applyNumberFormat="1" applyFont="1" applyFill="1" applyBorder="1" applyAlignment="1" applyProtection="1">
      <alignment vertical="center" wrapText="1"/>
      <protection locked="0"/>
    </xf>
    <xf numFmtId="175" fontId="12" fillId="0" borderId="0" xfId="0" applyNumberFormat="1" applyFont="1" applyFill="1" applyBorder="1" applyAlignment="1" applyProtection="1">
      <alignment horizontal="center" vertical="center" wrapText="1"/>
      <protection locked="0"/>
    </xf>
    <xf numFmtId="0" fontId="15" fillId="0" borderId="26"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15" fillId="0" borderId="27" xfId="0" applyFont="1" applyBorder="1" applyAlignment="1" applyProtection="1">
      <alignment horizontal="center" vertical="center"/>
      <protection hidden="1"/>
    </xf>
    <xf numFmtId="0" fontId="15" fillId="0" borderId="46" xfId="0" applyFont="1" applyBorder="1" applyAlignment="1" applyProtection="1">
      <alignment horizontal="center" vertical="center"/>
      <protection hidden="1"/>
    </xf>
    <xf numFmtId="0" fontId="15" fillId="0" borderId="47"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16" fillId="0" borderId="0" xfId="0" applyFont="1" applyFill="1" applyAlignment="1" applyProtection="1">
      <alignment horizontal="center"/>
      <protection hidden="1"/>
    </xf>
    <xf numFmtId="0" fontId="34" fillId="0" borderId="44" xfId="0" applyFont="1" applyFill="1" applyBorder="1" applyAlignment="1" applyProtection="1">
      <alignment horizontal="center"/>
      <protection hidden="1"/>
    </xf>
    <xf numFmtId="0" fontId="34" fillId="0" borderId="0" xfId="0" applyFont="1" applyAlignment="1" applyProtection="1">
      <alignment horizontal="center" vertical="center"/>
      <protection hidden="1"/>
    </xf>
    <xf numFmtId="0" fontId="16" fillId="0" borderId="0" xfId="0" applyFont="1" applyFill="1" applyAlignment="1" applyProtection="1">
      <alignment horizontal="center" vertical="center" wrapText="1"/>
    </xf>
    <xf numFmtId="175" fontId="28" fillId="0" borderId="25" xfId="0" applyNumberFormat="1" applyFont="1" applyFill="1" applyBorder="1" applyAlignment="1" applyProtection="1">
      <alignment horizontal="center" vertical="center" wrapText="1"/>
    </xf>
    <xf numFmtId="175" fontId="28" fillId="0" borderId="16" xfId="0" applyNumberFormat="1" applyFont="1" applyFill="1" applyBorder="1" applyAlignment="1" applyProtection="1">
      <alignment horizontal="center" vertical="center" wrapText="1"/>
    </xf>
    <xf numFmtId="175" fontId="28" fillId="0" borderId="2" xfId="0" applyNumberFormat="1" applyFont="1" applyFill="1" applyBorder="1" applyAlignment="1" applyProtection="1">
      <alignment horizontal="center" vertical="center" wrapText="1"/>
    </xf>
    <xf numFmtId="0" fontId="34" fillId="8" borderId="1" xfId="0" applyFont="1" applyFill="1" applyBorder="1" applyAlignment="1" applyProtection="1">
      <alignment horizontal="center" vertical="center" wrapText="1"/>
    </xf>
    <xf numFmtId="0" fontId="32" fillId="8" borderId="26" xfId="0" applyFont="1" applyFill="1" applyBorder="1" applyAlignment="1" applyProtection="1">
      <alignment horizontal="center"/>
      <protection locked="0"/>
    </xf>
    <xf numFmtId="0" fontId="32" fillId="8" borderId="45" xfId="0" applyFont="1" applyFill="1" applyBorder="1" applyAlignment="1" applyProtection="1">
      <alignment horizontal="center"/>
      <protection locked="0"/>
    </xf>
    <xf numFmtId="0" fontId="32" fillId="8" borderId="27" xfId="0" applyFont="1" applyFill="1" applyBorder="1" applyAlignment="1" applyProtection="1">
      <alignment horizontal="center"/>
      <protection locked="0"/>
    </xf>
    <xf numFmtId="0" fontId="32" fillId="8" borderId="46" xfId="0" applyFont="1" applyFill="1" applyBorder="1" applyAlignment="1" applyProtection="1">
      <alignment horizontal="center"/>
      <protection locked="0"/>
    </xf>
    <xf numFmtId="0" fontId="32" fillId="8" borderId="0" xfId="0" applyFont="1" applyFill="1" applyBorder="1" applyAlignment="1" applyProtection="1">
      <alignment horizontal="center"/>
      <protection locked="0"/>
    </xf>
    <xf numFmtId="0" fontId="32" fillId="8" borderId="47" xfId="0" applyFont="1" applyFill="1" applyBorder="1" applyAlignment="1" applyProtection="1">
      <alignment horizontal="center"/>
      <protection locked="0"/>
    </xf>
    <xf numFmtId="0" fontId="32" fillId="8" borderId="23" xfId="0" applyFont="1" applyFill="1" applyBorder="1" applyAlignment="1" applyProtection="1">
      <alignment horizontal="center"/>
      <protection locked="0"/>
    </xf>
    <xf numFmtId="0" fontId="32" fillId="8" borderId="44" xfId="0" applyFont="1" applyFill="1" applyBorder="1" applyAlignment="1" applyProtection="1">
      <alignment horizontal="center"/>
      <protection locked="0"/>
    </xf>
    <xf numFmtId="0" fontId="32" fillId="8" borderId="24" xfId="0" applyFont="1" applyFill="1" applyBorder="1" applyAlignment="1" applyProtection="1">
      <alignment horizontal="center"/>
      <protection locked="0"/>
    </xf>
    <xf numFmtId="175" fontId="28" fillId="0" borderId="25" xfId="0" applyNumberFormat="1" applyFont="1" applyFill="1" applyBorder="1" applyAlignment="1" applyProtection="1">
      <alignment horizontal="center" vertical="center"/>
    </xf>
    <xf numFmtId="175" fontId="28" fillId="0" borderId="2" xfId="0" applyNumberFormat="1" applyFont="1" applyFill="1" applyBorder="1" applyAlignment="1" applyProtection="1">
      <alignment horizontal="center" vertical="center"/>
    </xf>
    <xf numFmtId="175" fontId="33" fillId="0" borderId="28" xfId="0" applyNumberFormat="1" applyFont="1" applyFill="1" applyBorder="1" applyAlignment="1" applyProtection="1">
      <alignment horizontal="left" vertical="center" wrapText="1"/>
    </xf>
    <xf numFmtId="175" fontId="33" fillId="0" borderId="7" xfId="0" applyNumberFormat="1" applyFont="1" applyFill="1" applyBorder="1" applyAlignment="1" applyProtection="1">
      <alignment horizontal="left" vertical="center" wrapText="1"/>
    </xf>
    <xf numFmtId="175" fontId="28" fillId="0" borderId="26" xfId="0" applyNumberFormat="1" applyFont="1" applyFill="1" applyBorder="1" applyAlignment="1" applyProtection="1">
      <alignment horizontal="center" vertical="center" wrapText="1"/>
    </xf>
    <xf numFmtId="175" fontId="28" fillId="0" borderId="27" xfId="0" applyNumberFormat="1" applyFont="1" applyFill="1" applyBorder="1" applyAlignment="1" applyProtection="1">
      <alignment horizontal="center" vertical="center" wrapText="1"/>
    </xf>
    <xf numFmtId="175" fontId="28" fillId="0" borderId="23" xfId="0" applyNumberFormat="1" applyFont="1" applyFill="1" applyBorder="1" applyAlignment="1" applyProtection="1">
      <alignment horizontal="center" vertical="center" wrapText="1"/>
    </xf>
    <xf numFmtId="175" fontId="28" fillId="0" borderId="24" xfId="0" applyNumberFormat="1" applyFont="1" applyFill="1" applyBorder="1" applyAlignment="1" applyProtection="1">
      <alignment horizontal="center" vertical="center" wrapText="1"/>
    </xf>
    <xf numFmtId="0" fontId="42" fillId="26" borderId="1" xfId="0" applyFont="1" applyFill="1" applyBorder="1" applyAlignment="1" applyProtection="1">
      <alignment horizontal="center" vertical="center" wrapText="1"/>
      <protection hidden="1"/>
    </xf>
    <xf numFmtId="0" fontId="14" fillId="8" borderId="0" xfId="0" applyFont="1" applyFill="1" applyBorder="1" applyAlignment="1" applyProtection="1">
      <alignment horizontal="center" wrapText="1"/>
      <protection locked="0"/>
    </xf>
    <xf numFmtId="170" fontId="25" fillId="12" borderId="28" xfId="0" applyNumberFormat="1" applyFont="1" applyFill="1" applyBorder="1" applyAlignment="1" applyProtection="1">
      <alignment horizontal="center" vertical="center" wrapText="1"/>
      <protection hidden="1"/>
    </xf>
    <xf numFmtId="170" fontId="25" fillId="12" borderId="7" xfId="0" applyNumberFormat="1" applyFont="1" applyFill="1" applyBorder="1" applyAlignment="1" applyProtection="1">
      <alignment horizontal="center" vertical="center" wrapText="1"/>
      <protection hidden="1"/>
    </xf>
    <xf numFmtId="0" fontId="51" fillId="30" borderId="28" xfId="0" applyFont="1" applyFill="1" applyBorder="1" applyAlignment="1" applyProtection="1">
      <alignment horizontal="center" vertical="center" wrapText="1"/>
      <protection hidden="1"/>
    </xf>
    <xf numFmtId="0" fontId="51" fillId="30" borderId="7" xfId="0" applyFont="1" applyFill="1" applyBorder="1" applyAlignment="1" applyProtection="1">
      <alignment horizontal="center" vertical="center" wrapText="1"/>
      <protection hidden="1"/>
    </xf>
    <xf numFmtId="0" fontId="50" fillId="14" borderId="25" xfId="0" applyFont="1" applyFill="1" applyBorder="1" applyAlignment="1" applyProtection="1">
      <alignment horizontal="center" vertical="center" wrapText="1"/>
    </xf>
    <xf numFmtId="0" fontId="50" fillId="14" borderId="2" xfId="0" applyFont="1" applyFill="1" applyBorder="1" applyAlignment="1" applyProtection="1">
      <alignment horizontal="center" vertical="center" wrapText="1"/>
    </xf>
    <xf numFmtId="0" fontId="21" fillId="14" borderId="25" xfId="0" applyFont="1" applyFill="1" applyBorder="1" applyAlignment="1" applyProtection="1">
      <alignment horizontal="center" vertical="center" wrapText="1"/>
    </xf>
    <xf numFmtId="0" fontId="21" fillId="14" borderId="16" xfId="0" applyFont="1" applyFill="1" applyBorder="1" applyAlignment="1" applyProtection="1">
      <alignment horizontal="center" vertical="center" wrapText="1"/>
    </xf>
    <xf numFmtId="0" fontId="21" fillId="14" borderId="2" xfId="0" applyFont="1" applyFill="1" applyBorder="1" applyAlignment="1" applyProtection="1">
      <alignment horizontal="center" vertical="center" wrapText="1"/>
    </xf>
    <xf numFmtId="0" fontId="27" fillId="14" borderId="25" xfId="0" applyFont="1" applyFill="1" applyBorder="1" applyAlignment="1" applyProtection="1">
      <alignment horizontal="left" vertical="center" wrapText="1"/>
    </xf>
    <xf numFmtId="0" fontId="27" fillId="14" borderId="16" xfId="0" applyFont="1" applyFill="1" applyBorder="1" applyAlignment="1" applyProtection="1">
      <alignment horizontal="left" vertical="center" wrapText="1"/>
    </xf>
    <xf numFmtId="0" fontId="27" fillId="14" borderId="2" xfId="0" applyFont="1" applyFill="1" applyBorder="1" applyAlignment="1" applyProtection="1">
      <alignment horizontal="left" vertical="center" wrapText="1"/>
    </xf>
    <xf numFmtId="170" fontId="25" fillId="12" borderId="0" xfId="0" applyNumberFormat="1" applyFont="1" applyFill="1" applyBorder="1" applyAlignment="1" applyProtection="1">
      <alignment horizontal="center" vertical="center" wrapText="1"/>
      <protection hidden="1"/>
    </xf>
    <xf numFmtId="0" fontId="51" fillId="30" borderId="0" xfId="0" applyFont="1" applyFill="1" applyBorder="1" applyAlignment="1" applyProtection="1">
      <alignment horizontal="center" vertical="center" wrapText="1"/>
      <protection hidden="1"/>
    </xf>
    <xf numFmtId="170" fontId="25" fillId="12" borderId="1" xfId="0" applyNumberFormat="1" applyFont="1" applyFill="1" applyBorder="1" applyAlignment="1" applyProtection="1">
      <alignment horizontal="center" vertical="center" wrapText="1"/>
      <protection hidden="1"/>
    </xf>
    <xf numFmtId="0" fontId="51" fillId="30" borderId="1" xfId="0" applyFont="1" applyFill="1" applyBorder="1" applyAlignment="1" applyProtection="1">
      <alignment horizontal="center" vertical="center" wrapText="1"/>
      <protection hidden="1"/>
    </xf>
    <xf numFmtId="0" fontId="16" fillId="16" borderId="0" xfId="0" applyFont="1" applyFill="1" applyAlignment="1" applyProtection="1">
      <alignment horizontal="center" vertical="center"/>
    </xf>
    <xf numFmtId="0" fontId="34" fillId="0" borderId="0" xfId="0" applyFont="1" applyAlignment="1" applyProtection="1">
      <alignment horizontal="center"/>
      <protection hidden="1"/>
    </xf>
    <xf numFmtId="0" fontId="16" fillId="0" borderId="0" xfId="0" applyFont="1" applyAlignment="1" applyProtection="1">
      <alignment horizontal="center"/>
      <protection hidden="1"/>
    </xf>
    <xf numFmtId="175" fontId="33" fillId="16" borderId="25" xfId="0" applyNumberFormat="1" applyFont="1" applyFill="1" applyBorder="1" applyAlignment="1" applyProtection="1">
      <alignment horizontal="center" vertical="center" wrapText="1"/>
    </xf>
    <xf numFmtId="175" fontId="33" fillId="16" borderId="16" xfId="0" applyNumberFormat="1" applyFont="1" applyFill="1" applyBorder="1" applyAlignment="1" applyProtection="1">
      <alignment horizontal="center" vertical="center" wrapText="1"/>
    </xf>
    <xf numFmtId="175" fontId="33" fillId="16" borderId="2" xfId="0" applyNumberFormat="1" applyFont="1" applyFill="1" applyBorder="1" applyAlignment="1" applyProtection="1">
      <alignment horizontal="center" vertical="center" wrapText="1"/>
    </xf>
    <xf numFmtId="175" fontId="33" fillId="0" borderId="28" xfId="0" applyNumberFormat="1" applyFont="1" applyBorder="1" applyAlignment="1" applyProtection="1">
      <alignment horizontal="left" vertical="center" wrapText="1"/>
    </xf>
    <xf numFmtId="175" fontId="33" fillId="0" borderId="7" xfId="0" applyNumberFormat="1" applyFont="1" applyBorder="1" applyAlignment="1" applyProtection="1">
      <alignment horizontal="left" vertical="center" wrapText="1"/>
    </xf>
    <xf numFmtId="175" fontId="33" fillId="16" borderId="26" xfId="0" applyNumberFormat="1" applyFont="1" applyFill="1" applyBorder="1" applyAlignment="1" applyProtection="1">
      <alignment horizontal="center" vertical="center" wrapText="1"/>
    </xf>
    <xf numFmtId="175" fontId="33" fillId="16" borderId="27" xfId="0" applyNumberFormat="1" applyFont="1" applyFill="1" applyBorder="1" applyAlignment="1" applyProtection="1">
      <alignment horizontal="center" vertical="center" wrapText="1"/>
    </xf>
    <xf numFmtId="175" fontId="33" fillId="16" borderId="23" xfId="0" applyNumberFormat="1" applyFont="1" applyFill="1" applyBorder="1" applyAlignment="1" applyProtection="1">
      <alignment horizontal="center" vertical="center" wrapText="1"/>
    </xf>
    <xf numFmtId="175" fontId="33" fillId="16" borderId="24" xfId="0" applyNumberFormat="1" applyFont="1" applyFill="1" applyBorder="1" applyAlignment="1" applyProtection="1">
      <alignment horizontal="center" vertical="center" wrapText="1"/>
    </xf>
    <xf numFmtId="175" fontId="28" fillId="16" borderId="25" xfId="0" applyNumberFormat="1" applyFont="1" applyFill="1" applyBorder="1" applyAlignment="1" applyProtection="1">
      <alignment horizontal="center" vertical="center"/>
    </xf>
    <xf numFmtId="175" fontId="28" fillId="16" borderId="2" xfId="0" applyNumberFormat="1" applyFont="1" applyFill="1" applyBorder="1" applyAlignment="1" applyProtection="1">
      <alignment horizontal="center" vertical="center"/>
    </xf>
    <xf numFmtId="0" fontId="33" fillId="0" borderId="25"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175" fontId="33" fillId="0" borderId="25" xfId="0" applyNumberFormat="1" applyFont="1" applyFill="1" applyBorder="1" applyAlignment="1" applyProtection="1">
      <alignment horizontal="left" vertical="center" wrapText="1"/>
    </xf>
    <xf numFmtId="175" fontId="33" fillId="0" borderId="16" xfId="0" applyNumberFormat="1" applyFont="1" applyFill="1" applyBorder="1" applyAlignment="1" applyProtection="1">
      <alignment horizontal="left" vertical="center" wrapText="1"/>
    </xf>
    <xf numFmtId="175" fontId="33" fillId="0" borderId="2" xfId="0" applyNumberFormat="1" applyFont="1" applyFill="1" applyBorder="1" applyAlignment="1" applyProtection="1">
      <alignment horizontal="left" vertical="center" wrapText="1"/>
    </xf>
    <xf numFmtId="0" fontId="15" fillId="0" borderId="2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0" fillId="0" borderId="25" xfId="0" applyBorder="1" applyAlignment="1">
      <alignment horizontal="left"/>
    </xf>
    <xf numFmtId="0" fontId="0" fillId="0" borderId="16" xfId="0" applyBorder="1" applyAlignment="1">
      <alignment horizontal="left"/>
    </xf>
    <xf numFmtId="0" fontId="0" fillId="0" borderId="2" xfId="0" applyBorder="1" applyAlignment="1">
      <alignment horizontal="left"/>
    </xf>
    <xf numFmtId="0" fontId="5" fillId="12" borderId="8" xfId="0" applyFont="1" applyFill="1" applyBorder="1" applyAlignment="1" applyProtection="1">
      <alignment horizontal="center" vertical="center" wrapText="1"/>
      <protection hidden="1"/>
    </xf>
    <xf numFmtId="0" fontId="5" fillId="12" borderId="35" xfId="0" applyFont="1" applyFill="1" applyBorder="1" applyAlignment="1" applyProtection="1">
      <alignment horizontal="center" vertical="center" wrapText="1"/>
      <protection hidden="1"/>
    </xf>
    <xf numFmtId="0" fontId="5" fillId="12" borderId="33" xfId="0" applyFont="1" applyFill="1" applyBorder="1" applyAlignment="1" applyProtection="1">
      <alignment horizontal="center" vertical="center"/>
      <protection hidden="1"/>
    </xf>
    <xf numFmtId="0" fontId="5" fillId="12" borderId="34" xfId="0" applyFont="1" applyFill="1" applyBorder="1" applyAlignment="1" applyProtection="1">
      <alignment horizontal="center" vertical="center"/>
      <protection hidden="1"/>
    </xf>
    <xf numFmtId="0" fontId="5" fillId="12" borderId="18" xfId="0" applyFont="1" applyFill="1" applyBorder="1" applyAlignment="1" applyProtection="1">
      <alignment horizontal="center" vertical="center"/>
      <protection hidden="1"/>
    </xf>
    <xf numFmtId="0" fontId="34" fillId="0" borderId="25"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175" fontId="33" fillId="0" borderId="25" xfId="0" applyNumberFormat="1" applyFont="1" applyFill="1" applyBorder="1" applyAlignment="1" applyProtection="1">
      <alignment horizontal="center" vertical="center" wrapText="1"/>
      <protection locked="0"/>
    </xf>
    <xf numFmtId="175" fontId="33" fillId="0" borderId="16" xfId="0" applyNumberFormat="1" applyFont="1" applyFill="1" applyBorder="1" applyAlignment="1" applyProtection="1">
      <alignment horizontal="center" vertical="center" wrapText="1"/>
      <protection locked="0"/>
    </xf>
    <xf numFmtId="175" fontId="33" fillId="0" borderId="2" xfId="0" applyNumberFormat="1" applyFont="1" applyFill="1" applyBorder="1" applyAlignment="1" applyProtection="1">
      <alignment horizontal="center" vertical="center" wrapText="1"/>
      <protection locked="0"/>
    </xf>
    <xf numFmtId="0" fontId="5" fillId="12" borderId="52" xfId="0" applyFont="1" applyFill="1" applyBorder="1" applyAlignment="1" applyProtection="1">
      <alignment horizontal="center" vertical="center" wrapText="1"/>
      <protection hidden="1"/>
    </xf>
    <xf numFmtId="0" fontId="5" fillId="12" borderId="74" xfId="0" applyFont="1" applyFill="1" applyBorder="1" applyAlignment="1" applyProtection="1">
      <alignment horizontal="center" vertical="center" wrapText="1"/>
      <protection hidden="1"/>
    </xf>
    <xf numFmtId="175" fontId="33" fillId="0" borderId="1" xfId="0" applyNumberFormat="1" applyFont="1" applyFill="1" applyBorder="1" applyAlignment="1" applyProtection="1">
      <alignment horizontal="center" vertical="center" wrapText="1"/>
      <protection locked="0"/>
    </xf>
    <xf numFmtId="0" fontId="5" fillId="12" borderId="42" xfId="0" applyFont="1" applyFill="1" applyBorder="1" applyAlignment="1" applyProtection="1">
      <alignment horizontal="center" vertical="center" wrapText="1"/>
      <protection hidden="1"/>
    </xf>
    <xf numFmtId="0" fontId="5" fillId="12" borderId="43" xfId="0" applyFont="1" applyFill="1" applyBorder="1" applyAlignment="1" applyProtection="1">
      <alignment horizontal="center" vertical="center" wrapText="1"/>
      <protection hidden="1"/>
    </xf>
    <xf numFmtId="0" fontId="29" fillId="12" borderId="21" xfId="0" applyFont="1" applyFill="1" applyBorder="1" applyAlignment="1" applyProtection="1">
      <alignment horizontal="center" vertical="center" wrapText="1"/>
      <protection hidden="1"/>
    </xf>
    <xf numFmtId="0" fontId="29" fillId="12" borderId="32" xfId="0" applyFont="1" applyFill="1" applyBorder="1" applyAlignment="1" applyProtection="1">
      <alignment horizontal="center" vertical="center" wrapText="1"/>
      <protection hidden="1"/>
    </xf>
    <xf numFmtId="0" fontId="16" fillId="0" borderId="2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1" fontId="33" fillId="0" borderId="1" xfId="0" applyNumberFormat="1" applyFont="1" applyFill="1" applyBorder="1" applyAlignment="1" applyProtection="1">
      <alignment horizontal="left" vertical="center" wrapText="1"/>
    </xf>
    <xf numFmtId="0" fontId="33" fillId="0" borderId="1" xfId="0" applyNumberFormat="1" applyFont="1" applyFill="1" applyBorder="1" applyAlignment="1" applyProtection="1">
      <alignment horizontal="left" vertical="center" wrapText="1"/>
    </xf>
    <xf numFmtId="2" fontId="28" fillId="9" borderId="49" xfId="0" applyNumberFormat="1" applyFont="1" applyFill="1" applyBorder="1" applyAlignment="1" applyProtection="1">
      <alignment horizontal="center" vertical="center"/>
      <protection hidden="1"/>
    </xf>
    <xf numFmtId="2" fontId="28" fillId="9" borderId="50" xfId="0" applyNumberFormat="1" applyFont="1" applyFill="1" applyBorder="1" applyAlignment="1" applyProtection="1">
      <alignment horizontal="center" vertical="center"/>
      <protection hidden="1"/>
    </xf>
    <xf numFmtId="2" fontId="28" fillId="9" borderId="15" xfId="0" applyNumberFormat="1" applyFont="1" applyFill="1" applyBorder="1" applyAlignment="1" applyProtection="1">
      <alignment horizontal="center" vertical="center" wrapText="1"/>
      <protection hidden="1"/>
    </xf>
    <xf numFmtId="2" fontId="28" fillId="9" borderId="51" xfId="0" applyNumberFormat="1" applyFont="1" applyFill="1" applyBorder="1" applyAlignment="1" applyProtection="1">
      <alignment horizontal="center" vertical="center" wrapText="1"/>
      <protection hidden="1"/>
    </xf>
    <xf numFmtId="2" fontId="28" fillId="9" borderId="15" xfId="0" applyNumberFormat="1" applyFont="1" applyFill="1" applyBorder="1" applyAlignment="1" applyProtection="1">
      <alignment horizontal="center" vertical="center"/>
      <protection hidden="1"/>
    </xf>
    <xf numFmtId="2" fontId="28" fillId="9" borderId="51" xfId="0" applyNumberFormat="1" applyFont="1" applyFill="1" applyBorder="1" applyAlignment="1" applyProtection="1">
      <alignment horizontal="center" vertical="center"/>
      <protection hidden="1"/>
    </xf>
    <xf numFmtId="0" fontId="48" fillId="0" borderId="0" xfId="0" applyFont="1" applyAlignment="1">
      <alignment horizontal="center" vertical="center"/>
    </xf>
    <xf numFmtId="0" fontId="49" fillId="0" borderId="0" xfId="0" applyFont="1" applyFill="1" applyAlignment="1" applyProtection="1">
      <alignment horizontal="center" vertical="center" wrapText="1"/>
      <protection hidden="1"/>
    </xf>
    <xf numFmtId="2" fontId="28" fillId="9" borderId="55" xfId="0" applyNumberFormat="1" applyFont="1" applyFill="1" applyBorder="1" applyAlignment="1" applyProtection="1">
      <alignment horizontal="center" vertical="center"/>
      <protection hidden="1"/>
    </xf>
    <xf numFmtId="2" fontId="28" fillId="9" borderId="56" xfId="0" applyNumberFormat="1" applyFont="1" applyFill="1" applyBorder="1" applyAlignment="1" applyProtection="1">
      <alignment horizontal="center" vertical="center"/>
      <protection hidden="1"/>
    </xf>
    <xf numFmtId="0" fontId="30" fillId="14" borderId="57" xfId="0" applyFont="1" applyFill="1" applyBorder="1" applyAlignment="1" applyProtection="1">
      <alignment horizontal="center" vertical="center" wrapText="1"/>
      <protection hidden="1"/>
    </xf>
    <xf numFmtId="0" fontId="30" fillId="14" borderId="51" xfId="0" applyFont="1" applyFill="1" applyBorder="1" applyAlignment="1" applyProtection="1">
      <alignment horizontal="center" vertical="center" wrapText="1"/>
      <protection hidden="1"/>
    </xf>
    <xf numFmtId="0" fontId="0" fillId="8" borderId="0" xfId="0" applyFill="1" applyBorder="1" applyAlignment="1" applyProtection="1">
      <alignment horizontal="center"/>
      <protection locked="0"/>
    </xf>
    <xf numFmtId="0" fontId="33" fillId="9" borderId="15" xfId="0" applyFont="1" applyFill="1" applyBorder="1" applyAlignment="1" applyProtection="1">
      <alignment horizontal="center" vertical="center" wrapText="1"/>
      <protection hidden="1"/>
    </xf>
    <xf numFmtId="0" fontId="33" fillId="9" borderId="51" xfId="0" applyFont="1" applyFill="1" applyBorder="1" applyAlignment="1" applyProtection="1">
      <alignment horizontal="center" vertical="center" wrapText="1"/>
      <protection hidden="1"/>
    </xf>
    <xf numFmtId="0" fontId="50" fillId="14" borderId="57" xfId="0" applyFont="1" applyFill="1" applyBorder="1" applyAlignment="1" applyProtection="1">
      <alignment horizontal="center" vertical="center" wrapText="1"/>
      <protection hidden="1"/>
    </xf>
    <xf numFmtId="0" fontId="50" fillId="14" borderId="51" xfId="0" applyFont="1" applyFill="1" applyBorder="1" applyAlignment="1" applyProtection="1">
      <alignment horizontal="center" vertical="center" wrapText="1"/>
      <protection hidden="1"/>
    </xf>
    <xf numFmtId="0" fontId="33" fillId="13" borderId="15" xfId="0" applyFont="1" applyFill="1" applyBorder="1" applyAlignment="1" applyProtection="1">
      <alignment horizontal="center" vertical="center"/>
      <protection hidden="1"/>
    </xf>
    <xf numFmtId="0" fontId="33" fillId="13" borderId="51" xfId="0" applyFont="1" applyFill="1" applyBorder="1" applyAlignment="1" applyProtection="1">
      <alignment horizontal="center" vertical="center"/>
      <protection hidden="1"/>
    </xf>
    <xf numFmtId="0" fontId="45" fillId="4" borderId="25" xfId="0" applyFont="1" applyFill="1" applyBorder="1" applyAlignment="1" applyProtection="1">
      <alignment horizontal="center" vertical="center" wrapText="1"/>
      <protection hidden="1"/>
    </xf>
    <xf numFmtId="0" fontId="45" fillId="4" borderId="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protection hidden="1"/>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75" fillId="8" borderId="0" xfId="0" applyFont="1" applyFill="1" applyAlignment="1" applyProtection="1">
      <alignment horizontal="center" vertical="center" wrapText="1"/>
      <protection hidden="1"/>
    </xf>
    <xf numFmtId="0" fontId="75" fillId="8" borderId="45" xfId="0" applyFont="1" applyFill="1" applyBorder="1" applyAlignment="1" applyProtection="1">
      <alignment horizontal="center" vertical="center" wrapText="1"/>
      <protection hidden="1"/>
    </xf>
    <xf numFmtId="0" fontId="25" fillId="36" borderId="1" xfId="0" applyFont="1" applyFill="1" applyBorder="1" applyAlignment="1" applyProtection="1">
      <alignment horizontal="center" vertical="center" wrapText="1"/>
    </xf>
    <xf numFmtId="0" fontId="48" fillId="8" borderId="44" xfId="0" applyFont="1" applyFill="1" applyBorder="1" applyAlignment="1" applyProtection="1">
      <alignment horizontal="center" vertical="center" wrapText="1"/>
      <protection hidden="1"/>
    </xf>
    <xf numFmtId="0" fontId="48" fillId="8" borderId="45" xfId="0" applyFont="1" applyFill="1" applyBorder="1" applyAlignment="1" applyProtection="1">
      <alignment horizontal="center" vertical="center" wrapText="1"/>
      <protection hidden="1"/>
    </xf>
    <xf numFmtId="0" fontId="48" fillId="8" borderId="27" xfId="0" applyFont="1" applyFill="1" applyBorder="1" applyAlignment="1" applyProtection="1">
      <alignment horizontal="center" vertical="center" wrapText="1"/>
      <protection hidden="1"/>
    </xf>
    <xf numFmtId="0" fontId="79" fillId="8" borderId="46" xfId="0" applyFont="1" applyFill="1" applyBorder="1" applyAlignment="1" applyProtection="1">
      <alignment horizontal="center" vertical="center" wrapText="1"/>
      <protection hidden="1"/>
    </xf>
    <xf numFmtId="0" fontId="79" fillId="8" borderId="0" xfId="0" applyFont="1" applyFill="1" applyAlignment="1" applyProtection="1">
      <alignment horizontal="center" vertical="center" wrapText="1"/>
      <protection hidden="1"/>
    </xf>
    <xf numFmtId="0" fontId="55" fillId="8" borderId="46" xfId="0" applyFont="1" applyFill="1" applyBorder="1" applyAlignment="1" applyProtection="1">
      <alignment horizontal="left" vertical="center" wrapText="1"/>
      <protection hidden="1"/>
    </xf>
    <xf numFmtId="0" fontId="55" fillId="8" borderId="0" xfId="0" applyFont="1" applyFill="1" applyAlignment="1" applyProtection="1">
      <alignment horizontal="left" vertical="center" wrapText="1"/>
      <protection hidden="1"/>
    </xf>
    <xf numFmtId="0" fontId="81" fillId="8" borderId="23" xfId="0" applyFont="1" applyFill="1" applyBorder="1" applyAlignment="1" applyProtection="1">
      <alignment horizontal="center" vertical="center" wrapText="1"/>
      <protection hidden="1"/>
    </xf>
    <xf numFmtId="0" fontId="81" fillId="8" borderId="44" xfId="0" applyFont="1" applyFill="1" applyBorder="1" applyAlignment="1" applyProtection="1">
      <alignment horizontal="center" vertical="center" wrapText="1"/>
      <protection hidden="1"/>
    </xf>
    <xf numFmtId="0" fontId="84" fillId="0" borderId="0" xfId="0" applyFont="1" applyAlignment="1" applyProtection="1">
      <alignment horizontal="center" vertical="center" wrapText="1"/>
      <protection hidden="1"/>
    </xf>
    <xf numFmtId="0" fontId="0" fillId="2" borderId="28" xfId="0" applyFill="1" applyBorder="1" applyAlignment="1" applyProtection="1">
      <alignment horizontal="center" vertical="center" wrapText="1"/>
      <protection hidden="1"/>
    </xf>
    <xf numFmtId="0" fontId="0" fillId="2" borderId="29" xfId="0" applyFill="1" applyBorder="1" applyAlignment="1" applyProtection="1">
      <alignment horizontal="center" vertical="center" wrapText="1"/>
      <protection hidden="1"/>
    </xf>
    <xf numFmtId="0" fontId="0" fillId="2" borderId="7" xfId="0" applyFill="1" applyBorder="1" applyAlignment="1" applyProtection="1">
      <alignment horizontal="center" vertical="center" wrapText="1"/>
      <protection hidden="1"/>
    </xf>
    <xf numFmtId="0" fontId="25" fillId="14" borderId="1" xfId="0" applyFont="1" applyFill="1" applyBorder="1" applyAlignment="1" applyProtection="1">
      <alignment horizontal="center" vertical="center" wrapText="1"/>
      <protection hidden="1"/>
    </xf>
    <xf numFmtId="0" fontId="25" fillId="14" borderId="28" xfId="0" applyFont="1" applyFill="1" applyBorder="1" applyAlignment="1" applyProtection="1">
      <alignment horizontal="center" vertical="center" wrapText="1"/>
      <protection hidden="1"/>
    </xf>
    <xf numFmtId="0" fontId="25" fillId="14" borderId="29" xfId="0" applyFont="1" applyFill="1" applyBorder="1" applyAlignment="1" applyProtection="1">
      <alignment horizontal="center" vertical="center" wrapText="1"/>
      <protection hidden="1"/>
    </xf>
    <xf numFmtId="0" fontId="25" fillId="14" borderId="7" xfId="0" applyFont="1" applyFill="1" applyBorder="1" applyAlignment="1" applyProtection="1">
      <alignment horizontal="center" vertical="center" wrapText="1"/>
      <protection hidden="1"/>
    </xf>
    <xf numFmtId="0" fontId="82" fillId="35" borderId="26" xfId="0" applyFont="1" applyFill="1" applyBorder="1" applyAlignment="1" applyProtection="1">
      <alignment horizontal="center" vertical="center" wrapText="1"/>
      <protection hidden="1"/>
    </xf>
    <xf numFmtId="0" fontId="82" fillId="35" borderId="45" xfId="0" applyFont="1" applyFill="1" applyBorder="1" applyAlignment="1" applyProtection="1">
      <alignment horizontal="center" vertical="center" wrapText="1"/>
      <protection hidden="1"/>
    </xf>
    <xf numFmtId="0" fontId="82" fillId="35" borderId="27" xfId="0" applyFont="1" applyFill="1" applyBorder="1" applyAlignment="1" applyProtection="1">
      <alignment horizontal="center" vertical="center" wrapText="1"/>
      <protection hidden="1"/>
    </xf>
    <xf numFmtId="0" fontId="82" fillId="35" borderId="23" xfId="0" applyFont="1" applyFill="1" applyBorder="1" applyAlignment="1" applyProtection="1">
      <alignment horizontal="center" vertical="center" wrapText="1"/>
      <protection hidden="1"/>
    </xf>
    <xf numFmtId="0" fontId="82" fillId="35" borderId="44" xfId="0" applyFont="1" applyFill="1" applyBorder="1" applyAlignment="1" applyProtection="1">
      <alignment horizontal="center" vertical="center" wrapText="1"/>
      <protection hidden="1"/>
    </xf>
    <xf numFmtId="0" fontId="82" fillId="35" borderId="24" xfId="0" applyFont="1" applyFill="1" applyBorder="1" applyAlignment="1" applyProtection="1">
      <alignment horizontal="center" vertical="center" wrapText="1"/>
      <protection hidden="1"/>
    </xf>
    <xf numFmtId="0" fontId="72" fillId="9" borderId="1" xfId="0" applyFont="1" applyFill="1" applyBorder="1" applyAlignment="1" applyProtection="1">
      <alignment horizontal="center" vertical="center" wrapText="1"/>
    </xf>
    <xf numFmtId="0" fontId="97" fillId="35" borderId="63" xfId="0" applyFont="1" applyFill="1" applyBorder="1" applyAlignment="1" applyProtection="1">
      <alignment horizontal="right" vertical="center" wrapText="1" indent="2"/>
      <protection hidden="1"/>
    </xf>
    <xf numFmtId="0" fontId="97" fillId="35" borderId="64" xfId="0" applyFont="1" applyFill="1" applyBorder="1" applyAlignment="1" applyProtection="1">
      <alignment horizontal="right" vertical="center" wrapText="1" indent="2"/>
      <protection hidden="1"/>
    </xf>
    <xf numFmtId="0" fontId="97" fillId="35" borderId="65" xfId="0" applyFont="1" applyFill="1" applyBorder="1" applyAlignment="1" applyProtection="1">
      <alignment horizontal="right" vertical="center" wrapText="1" indent="2"/>
      <protection hidden="1"/>
    </xf>
    <xf numFmtId="0" fontId="82" fillId="35" borderId="63" xfId="0" applyFont="1" applyFill="1" applyBorder="1" applyAlignment="1" applyProtection="1">
      <alignment horizontal="right" vertical="center" wrapText="1" indent="2"/>
      <protection hidden="1"/>
    </xf>
    <xf numFmtId="0" fontId="82" fillId="35" borderId="64" xfId="0" applyFont="1" applyFill="1" applyBorder="1" applyAlignment="1" applyProtection="1">
      <alignment horizontal="right" vertical="center" wrapText="1" indent="2"/>
      <protection hidden="1"/>
    </xf>
    <xf numFmtId="0" fontId="82" fillId="35" borderId="65" xfId="0" applyFont="1" applyFill="1" applyBorder="1" applyAlignment="1" applyProtection="1">
      <alignment horizontal="right" vertical="center" wrapText="1" indent="2"/>
      <protection hidden="1"/>
    </xf>
    <xf numFmtId="0" fontId="77" fillId="8" borderId="46" xfId="0" applyFont="1" applyFill="1" applyBorder="1" applyAlignment="1" applyProtection="1">
      <alignment horizontal="left" vertical="center" wrapText="1"/>
      <protection hidden="1"/>
    </xf>
    <xf numFmtId="0" fontId="77" fillId="8" borderId="0" xfId="0" applyFont="1" applyFill="1" applyAlignment="1" applyProtection="1">
      <alignment horizontal="left" vertical="center" wrapText="1"/>
      <protection hidden="1"/>
    </xf>
    <xf numFmtId="0" fontId="80" fillId="8" borderId="46" xfId="0" applyFont="1" applyFill="1" applyBorder="1" applyAlignment="1" applyProtection="1">
      <alignment horizontal="left" vertical="center" wrapText="1"/>
      <protection hidden="1"/>
    </xf>
    <xf numFmtId="0" fontId="80" fillId="8" borderId="0" xfId="0" applyFont="1" applyFill="1" applyAlignment="1" applyProtection="1">
      <alignment horizontal="left" vertical="center" wrapText="1"/>
      <protection hidden="1"/>
    </xf>
    <xf numFmtId="0" fontId="72" fillId="9" borderId="1" xfId="0" applyFont="1" applyFill="1" applyBorder="1" applyAlignment="1" applyProtection="1">
      <alignment horizontal="center" vertical="center" wrapText="1"/>
      <protection hidden="1"/>
    </xf>
    <xf numFmtId="0" fontId="25" fillId="36" borderId="1" xfId="0" applyFont="1" applyFill="1" applyBorder="1" applyAlignment="1" applyProtection="1">
      <alignment horizontal="center" vertical="center" wrapText="1"/>
      <protection hidden="1"/>
    </xf>
    <xf numFmtId="0" fontId="26" fillId="0" borderId="28" xfId="0" applyFont="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15" fontId="26" fillId="14" borderId="28" xfId="0" applyNumberFormat="1" applyFont="1" applyFill="1" applyBorder="1" applyAlignment="1" applyProtection="1">
      <alignment horizontal="center" vertical="center" wrapText="1"/>
      <protection locked="0"/>
    </xf>
    <xf numFmtId="15" fontId="26" fillId="14" borderId="29" xfId="0" applyNumberFormat="1" applyFont="1" applyFill="1" applyBorder="1" applyAlignment="1" applyProtection="1">
      <alignment horizontal="center" vertical="center" wrapText="1"/>
      <protection locked="0"/>
    </xf>
    <xf numFmtId="15" fontId="26" fillId="14" borderId="7" xfId="0" applyNumberFormat="1" applyFont="1" applyFill="1" applyBorder="1" applyAlignment="1" applyProtection="1">
      <alignment horizontal="center" vertical="center" wrapText="1"/>
      <protection locked="0"/>
    </xf>
    <xf numFmtId="0" fontId="99" fillId="0" borderId="0" xfId="0" applyFont="1" applyAlignment="1">
      <alignment horizontal="center" vertical="center"/>
    </xf>
    <xf numFmtId="0" fontId="99" fillId="0" borderId="10" xfId="0" applyFont="1" applyBorder="1" applyAlignment="1">
      <alignment horizontal="center" vertical="center"/>
    </xf>
    <xf numFmtId="0" fontId="99" fillId="0" borderId="44" xfId="0" applyFont="1" applyBorder="1" applyAlignment="1">
      <alignment horizontal="center" vertical="center"/>
    </xf>
    <xf numFmtId="0" fontId="99" fillId="0" borderId="67" xfId="0" applyFont="1" applyBorder="1" applyAlignment="1">
      <alignment horizontal="center" vertical="center"/>
    </xf>
    <xf numFmtId="0" fontId="49" fillId="8" borderId="9" xfId="0" applyFont="1" applyFill="1" applyBorder="1" applyAlignment="1">
      <alignment horizontal="center" vertical="center"/>
    </xf>
    <xf numFmtId="0" fontId="49" fillId="8" borderId="0" xfId="0" applyFont="1" applyFill="1" applyAlignment="1">
      <alignment horizontal="center" vertical="center"/>
    </xf>
    <xf numFmtId="0" fontId="49" fillId="16" borderId="9" xfId="0" applyFont="1" applyFill="1" applyBorder="1" applyAlignment="1" applyProtection="1">
      <alignment horizontal="center" vertical="center"/>
    </xf>
    <xf numFmtId="0" fontId="49" fillId="16" borderId="0" xfId="0" applyFont="1" applyFill="1" applyBorder="1" applyAlignment="1" applyProtection="1">
      <alignment horizontal="center" vertical="center"/>
    </xf>
    <xf numFmtId="175" fontId="101" fillId="16" borderId="25" xfId="0" applyNumberFormat="1" applyFont="1" applyFill="1" applyBorder="1" applyAlignment="1" applyProtection="1">
      <alignment horizontal="left" vertical="center"/>
    </xf>
    <xf numFmtId="175" fontId="101" fillId="16" borderId="16" xfId="0" applyNumberFormat="1" applyFont="1" applyFill="1" applyBorder="1" applyAlignment="1" applyProtection="1">
      <alignment horizontal="left" vertical="center"/>
    </xf>
    <xf numFmtId="175" fontId="101" fillId="16" borderId="2" xfId="0" applyNumberFormat="1" applyFont="1" applyFill="1" applyBorder="1" applyAlignment="1" applyProtection="1">
      <alignment horizontal="left" vertical="center"/>
    </xf>
    <xf numFmtId="175" fontId="101" fillId="16" borderId="25" xfId="0" applyNumberFormat="1" applyFont="1" applyFill="1" applyBorder="1" applyAlignment="1" applyProtection="1">
      <alignment horizontal="justify" vertical="center"/>
    </xf>
    <xf numFmtId="175" fontId="101" fillId="16" borderId="16" xfId="0" applyNumberFormat="1" applyFont="1" applyFill="1" applyBorder="1" applyAlignment="1" applyProtection="1">
      <alignment horizontal="justify" vertical="center"/>
    </xf>
    <xf numFmtId="175" fontId="101" fillId="16" borderId="2" xfId="0" applyNumberFormat="1" applyFont="1" applyFill="1" applyBorder="1" applyAlignment="1" applyProtection="1">
      <alignment horizontal="justify" vertical="center"/>
    </xf>
    <xf numFmtId="0" fontId="10" fillId="13" borderId="28" xfId="0" applyFont="1" applyFill="1" applyBorder="1" applyAlignment="1" applyProtection="1">
      <alignment horizontal="center" vertical="center" wrapText="1"/>
    </xf>
    <xf numFmtId="0" fontId="10" fillId="13" borderId="7" xfId="0" applyFont="1" applyFill="1" applyBorder="1" applyAlignment="1" applyProtection="1">
      <alignment horizontal="center" vertical="center" wrapText="1"/>
    </xf>
    <xf numFmtId="14" fontId="48" fillId="16" borderId="1" xfId="0" applyNumberFormat="1" applyFont="1" applyFill="1" applyBorder="1" applyAlignment="1" applyProtection="1">
      <alignment horizontal="left" vertical="center"/>
    </xf>
    <xf numFmtId="0" fontId="102" fillId="39" borderId="1" xfId="0" applyFont="1" applyFill="1" applyBorder="1" applyAlignment="1" applyProtection="1">
      <alignment horizontal="center" vertical="center"/>
    </xf>
    <xf numFmtId="0" fontId="16" fillId="12" borderId="1" xfId="0" applyFont="1" applyFill="1" applyBorder="1" applyAlignment="1" applyProtection="1">
      <alignment horizontal="center" vertical="center" wrapText="1"/>
    </xf>
    <xf numFmtId="0" fontId="10" fillId="13" borderId="1" xfId="0" applyFont="1" applyFill="1" applyBorder="1" applyAlignment="1" applyProtection="1">
      <alignment horizontal="center"/>
    </xf>
    <xf numFmtId="0" fontId="16" fillId="12" borderId="28" xfId="0" applyFont="1" applyFill="1" applyBorder="1" applyAlignment="1" applyProtection="1">
      <alignment horizontal="center" vertical="center" wrapText="1"/>
    </xf>
    <xf numFmtId="0" fontId="16" fillId="12" borderId="7" xfId="0" applyFont="1" applyFill="1" applyBorder="1" applyAlignment="1" applyProtection="1">
      <alignment horizontal="center" vertical="center" wrapText="1"/>
    </xf>
    <xf numFmtId="0" fontId="48" fillId="8" borderId="1" xfId="0" applyFont="1" applyFill="1" applyBorder="1" applyAlignment="1" applyProtection="1">
      <alignment horizontal="center" vertical="center" wrapText="1"/>
    </xf>
    <xf numFmtId="2" fontId="99" fillId="12" borderId="1" xfId="0" applyNumberFormat="1" applyFont="1" applyFill="1" applyBorder="1" applyAlignment="1" applyProtection="1">
      <alignment horizontal="center" vertical="center"/>
    </xf>
    <xf numFmtId="0" fontId="48" fillId="39" borderId="1" xfId="0" applyFont="1" applyFill="1" applyBorder="1" applyAlignment="1" applyProtection="1">
      <alignment horizontal="center" vertical="center"/>
    </xf>
    <xf numFmtId="0" fontId="107" fillId="20" borderId="1" xfId="0" applyFont="1" applyFill="1" applyBorder="1" applyAlignment="1" applyProtection="1">
      <alignment horizontal="center" vertical="center"/>
    </xf>
    <xf numFmtId="0" fontId="10" fillId="39" borderId="26" xfId="0" applyFont="1" applyFill="1" applyBorder="1" applyAlignment="1" applyProtection="1">
      <alignment horizontal="center" vertical="center" wrapText="1"/>
    </xf>
    <xf numFmtId="0" fontId="10" fillId="39" borderId="45" xfId="0" applyFont="1" applyFill="1" applyBorder="1" applyAlignment="1" applyProtection="1">
      <alignment horizontal="center" vertical="center" wrapText="1"/>
    </xf>
    <xf numFmtId="0" fontId="10" fillId="39" borderId="27" xfId="0" applyFont="1" applyFill="1" applyBorder="1" applyAlignment="1" applyProtection="1">
      <alignment horizontal="center" vertical="center" wrapText="1"/>
    </xf>
    <xf numFmtId="0" fontId="10" fillId="39" borderId="46" xfId="0" applyFont="1" applyFill="1" applyBorder="1" applyAlignment="1" applyProtection="1">
      <alignment horizontal="center" vertical="center" wrapText="1"/>
    </xf>
    <xf numFmtId="0" fontId="10" fillId="39" borderId="0" xfId="0" applyFont="1" applyFill="1" applyBorder="1" applyAlignment="1" applyProtection="1">
      <alignment horizontal="center" vertical="center" wrapText="1"/>
    </xf>
    <xf numFmtId="0" fontId="10" fillId="39" borderId="47" xfId="0" applyFont="1" applyFill="1" applyBorder="1" applyAlignment="1" applyProtection="1">
      <alignment horizontal="center" vertical="center" wrapText="1"/>
    </xf>
    <xf numFmtId="0" fontId="10" fillId="39" borderId="23" xfId="0" applyFont="1" applyFill="1" applyBorder="1" applyAlignment="1" applyProtection="1">
      <alignment horizontal="center" vertical="center" wrapText="1"/>
    </xf>
    <xf numFmtId="0" fontId="10" fillId="39" borderId="44" xfId="0" applyFont="1" applyFill="1" applyBorder="1" applyAlignment="1" applyProtection="1">
      <alignment horizontal="center" vertical="center" wrapText="1"/>
    </xf>
    <xf numFmtId="0" fontId="10" fillId="39" borderId="24" xfId="0" applyFont="1" applyFill="1" applyBorder="1" applyAlignment="1" applyProtection="1">
      <alignment horizontal="center" vertical="center" wrapText="1"/>
    </xf>
    <xf numFmtId="0" fontId="108" fillId="0" borderId="26" xfId="0" applyFont="1" applyBorder="1" applyAlignment="1">
      <alignment horizontal="center" vertical="center"/>
    </xf>
    <xf numFmtId="0" fontId="108" fillId="0" borderId="45" xfId="0" applyFont="1" applyBorder="1" applyAlignment="1">
      <alignment horizontal="center" vertical="center"/>
    </xf>
    <xf numFmtId="0" fontId="108" fillId="0" borderId="27" xfId="0" applyFont="1" applyBorder="1" applyAlignment="1">
      <alignment horizontal="center" vertical="center"/>
    </xf>
    <xf numFmtId="0" fontId="108" fillId="0" borderId="23" xfId="0" applyFont="1" applyBorder="1" applyAlignment="1">
      <alignment horizontal="center" vertical="center"/>
    </xf>
    <xf numFmtId="0" fontId="108" fillId="0" borderId="44" xfId="0" applyFont="1" applyBorder="1" applyAlignment="1">
      <alignment horizontal="center" vertical="center"/>
    </xf>
    <xf numFmtId="0" fontId="108" fillId="0" borderId="24" xfId="0" applyFont="1" applyBorder="1" applyAlignment="1">
      <alignment horizontal="center" vertical="center"/>
    </xf>
    <xf numFmtId="0" fontId="108" fillId="12" borderId="4" xfId="0" applyFont="1" applyFill="1" applyBorder="1" applyAlignment="1">
      <alignment horizontal="center" vertical="top"/>
    </xf>
    <xf numFmtId="0" fontId="108" fillId="12" borderId="5" xfId="0" applyFont="1" applyFill="1" applyBorder="1" applyAlignment="1">
      <alignment horizontal="center" vertical="top"/>
    </xf>
    <xf numFmtId="0" fontId="108" fillId="12" borderId="6" xfId="0" applyFont="1" applyFill="1" applyBorder="1" applyAlignment="1">
      <alignment horizontal="center" vertical="top"/>
    </xf>
    <xf numFmtId="0" fontId="108" fillId="12" borderId="9" xfId="0" applyFont="1" applyFill="1" applyBorder="1" applyAlignment="1">
      <alignment horizontal="center" vertical="top"/>
    </xf>
    <xf numFmtId="0" fontId="108" fillId="12" borderId="0" xfId="0" applyFont="1" applyFill="1" applyAlignment="1">
      <alignment horizontal="center" vertical="top"/>
    </xf>
    <xf numFmtId="0" fontId="108" fillId="12" borderId="10" xfId="0" applyFont="1" applyFill="1" applyBorder="1" applyAlignment="1">
      <alignment horizontal="center" vertical="top"/>
    </xf>
    <xf numFmtId="0" fontId="108" fillId="12" borderId="11" xfId="0" applyFont="1" applyFill="1" applyBorder="1" applyAlignment="1">
      <alignment horizontal="center" vertical="top"/>
    </xf>
    <xf numFmtId="0" fontId="108" fillId="12" borderId="12" xfId="0" applyFont="1" applyFill="1" applyBorder="1" applyAlignment="1">
      <alignment horizontal="center" vertical="top"/>
    </xf>
    <xf numFmtId="0" fontId="108" fillId="12" borderId="13" xfId="0" applyFont="1" applyFill="1" applyBorder="1" applyAlignment="1">
      <alignment horizontal="center" vertical="top"/>
    </xf>
    <xf numFmtId="0" fontId="10" fillId="4" borderId="25" xfId="0" applyFont="1" applyFill="1" applyBorder="1" applyAlignment="1" applyProtection="1">
      <alignment horizontal="center"/>
      <protection hidden="1"/>
    </xf>
    <xf numFmtId="0" fontId="10" fillId="4" borderId="16" xfId="0" applyFont="1" applyFill="1" applyBorder="1" applyAlignment="1" applyProtection="1">
      <alignment horizontal="center"/>
      <protection hidden="1"/>
    </xf>
    <xf numFmtId="0" fontId="10" fillId="4" borderId="2" xfId="0" applyFont="1" applyFill="1" applyBorder="1" applyAlignment="1" applyProtection="1">
      <alignment horizontal="center"/>
      <protection hidden="1"/>
    </xf>
    <xf numFmtId="0" fontId="48" fillId="25" borderId="1" xfId="0" applyFont="1" applyFill="1" applyBorder="1" applyAlignment="1" applyProtection="1">
      <alignment horizontal="center" vertical="center"/>
    </xf>
    <xf numFmtId="0" fontId="48" fillId="8" borderId="2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27"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0" xfId="0" applyFont="1" applyFill="1" applyAlignment="1" applyProtection="1">
      <alignment horizontal="center" vertical="center" wrapText="1"/>
    </xf>
    <xf numFmtId="0" fontId="48" fillId="8" borderId="47" xfId="0" applyFont="1" applyFill="1" applyBorder="1" applyAlignment="1" applyProtection="1">
      <alignment horizontal="center" vertical="center" wrapText="1"/>
    </xf>
    <xf numFmtId="2" fontId="99" fillId="39" borderId="1" xfId="0" applyNumberFormat="1" applyFont="1" applyFill="1" applyBorder="1" applyAlignment="1" applyProtection="1">
      <alignment horizontal="center" vertical="center"/>
    </xf>
    <xf numFmtId="0" fontId="48" fillId="42" borderId="1" xfId="0" applyFont="1" applyFill="1" applyBorder="1" applyAlignment="1" applyProtection="1">
      <alignment horizontal="center" vertical="center"/>
    </xf>
    <xf numFmtId="0" fontId="48" fillId="0" borderId="1" xfId="0" applyFont="1" applyBorder="1" applyAlignment="1" applyProtection="1">
      <alignment horizontal="center" vertical="center"/>
    </xf>
    <xf numFmtId="175" fontId="0" fillId="16" borderId="1" xfId="0" applyNumberFormat="1" applyFill="1" applyBorder="1" applyAlignment="1" applyProtection="1">
      <alignment horizontal="center" vertical="center"/>
    </xf>
    <xf numFmtId="175" fontId="0" fillId="16" borderId="1" xfId="0" applyNumberFormat="1" applyFill="1" applyBorder="1" applyAlignment="1">
      <alignment horizontal="center"/>
    </xf>
    <xf numFmtId="0" fontId="32" fillId="0" borderId="1" xfId="0" applyFont="1" applyBorder="1" applyAlignment="1">
      <alignment horizontal="center"/>
    </xf>
    <xf numFmtId="175" fontId="0" fillId="16" borderId="7" xfId="0" applyNumberFormat="1" applyFill="1" applyBorder="1" applyAlignment="1" applyProtection="1">
      <alignment horizontal="center" vertical="center"/>
    </xf>
    <xf numFmtId="175" fontId="21" fillId="16" borderId="16" xfId="0" applyNumberFormat="1" applyFont="1" applyFill="1" applyBorder="1" applyAlignment="1" applyProtection="1">
      <alignment horizontal="center"/>
    </xf>
    <xf numFmtId="175" fontId="21" fillId="16" borderId="2" xfId="0" applyNumberFormat="1" applyFont="1" applyFill="1" applyBorder="1" applyAlignment="1" applyProtection="1">
      <alignment horizontal="center"/>
    </xf>
    <xf numFmtId="0" fontId="21" fillId="0" borderId="1" xfId="0" applyFont="1" applyBorder="1" applyAlignment="1" applyProtection="1">
      <alignment vertical="center" wrapText="1"/>
      <protection locked="0"/>
    </xf>
    <xf numFmtId="14" fontId="21" fillId="16" borderId="16" xfId="0" applyNumberFormat="1" applyFont="1" applyFill="1" applyBorder="1" applyAlignment="1" applyProtection="1">
      <alignment horizontal="center"/>
    </xf>
    <xf numFmtId="14" fontId="21" fillId="16" borderId="2" xfId="0" applyNumberFormat="1" applyFont="1" applyFill="1" applyBorder="1" applyAlignment="1" applyProtection="1">
      <alignment horizontal="center"/>
    </xf>
    <xf numFmtId="0" fontId="50" fillId="0" borderId="1" xfId="0" applyFont="1" applyBorder="1" applyAlignment="1" applyProtection="1">
      <alignment horizontal="left" vertical="center"/>
      <protection locked="0"/>
    </xf>
    <xf numFmtId="0" fontId="30" fillId="0" borderId="0" xfId="0" applyFont="1" applyAlignment="1" applyProtection="1">
      <alignment horizontal="center"/>
      <protection hidden="1"/>
    </xf>
    <xf numFmtId="0" fontId="30" fillId="0" borderId="30" xfId="0" applyFont="1" applyBorder="1" applyAlignment="1" applyProtection="1">
      <alignment horizontal="center"/>
      <protection hidden="1"/>
    </xf>
    <xf numFmtId="0" fontId="30" fillId="0" borderId="20" xfId="0" applyFont="1" applyBorder="1" applyAlignment="1" applyProtection="1">
      <alignment horizontal="center"/>
      <protection hidden="1"/>
    </xf>
    <xf numFmtId="0" fontId="49" fillId="0" borderId="0" xfId="0" applyFont="1" applyAlignment="1" applyProtection="1">
      <alignment horizontal="center" vertical="center"/>
      <protection hidden="1"/>
    </xf>
    <xf numFmtId="0" fontId="49" fillId="0" borderId="44" xfId="0" applyFont="1" applyBorder="1" applyAlignment="1" applyProtection="1">
      <alignment horizontal="center" vertical="center"/>
      <protection hidden="1"/>
    </xf>
    <xf numFmtId="0" fontId="49" fillId="16" borderId="0" xfId="0" applyFont="1" applyFill="1" applyAlignment="1" applyProtection="1">
      <alignment horizontal="center" vertical="center"/>
    </xf>
    <xf numFmtId="0" fontId="50" fillId="18" borderId="1" xfId="0" applyFont="1" applyFill="1" applyBorder="1" applyAlignment="1" applyProtection="1">
      <alignment horizontal="center" vertical="center"/>
      <protection hidden="1"/>
    </xf>
    <xf numFmtId="172" fontId="0" fillId="17" borderId="1" xfId="0" applyNumberFormat="1" applyFill="1" applyBorder="1" applyAlignment="1">
      <alignment horizontal="center" vertical="center"/>
    </xf>
    <xf numFmtId="0" fontId="27" fillId="0" borderId="25"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1" fillId="0" borderId="5" xfId="0" applyFont="1" applyBorder="1" applyAlignment="1" applyProtection="1">
      <alignment horizontal="left"/>
      <protection hidden="1"/>
    </xf>
    <xf numFmtId="0" fontId="0" fillId="0" borderId="1" xfId="0" applyBorder="1" applyAlignment="1">
      <alignment horizontal="center" vertical="center" wrapText="1"/>
    </xf>
    <xf numFmtId="0" fontId="0" fillId="0" borderId="1" xfId="0" applyBorder="1" applyAlignment="1" applyProtection="1">
      <alignment horizontal="center" vertical="center"/>
      <protection hidden="1"/>
    </xf>
    <xf numFmtId="0" fontId="28" fillId="0" borderId="1" xfId="0" applyFont="1" applyBorder="1" applyAlignment="1" applyProtection="1">
      <alignment horizontal="justify" vertical="center" wrapText="1"/>
      <protection hidden="1"/>
    </xf>
    <xf numFmtId="172" fontId="0" fillId="2" borderId="1" xfId="0" applyNumberFormat="1" applyFill="1" applyBorder="1" applyAlignment="1">
      <alignment horizontal="center" vertical="center"/>
    </xf>
    <xf numFmtId="172" fontId="0" fillId="3" borderId="1" xfId="0" applyNumberFormat="1" applyFill="1" applyBorder="1" applyAlignment="1">
      <alignment horizontal="center" vertical="center"/>
    </xf>
    <xf numFmtId="0" fontId="27" fillId="3" borderId="1" xfId="0" applyFont="1" applyFill="1" applyBorder="1" applyAlignment="1" applyProtection="1">
      <alignment horizontal="center" vertical="center"/>
      <protection hidden="1"/>
    </xf>
    <xf numFmtId="0" fontId="60" fillId="34" borderId="33" xfId="0" applyFont="1" applyFill="1" applyBorder="1" applyAlignment="1" applyProtection="1">
      <alignment horizontal="center"/>
      <protection hidden="1"/>
    </xf>
    <xf numFmtId="0" fontId="60" fillId="34" borderId="34" xfId="0" applyFont="1" applyFill="1" applyBorder="1" applyAlignment="1" applyProtection="1">
      <alignment horizontal="center"/>
      <protection hidden="1"/>
    </xf>
    <xf numFmtId="0" fontId="60" fillId="34" borderId="18" xfId="0" applyFont="1" applyFill="1" applyBorder="1" applyAlignment="1" applyProtection="1">
      <alignment horizontal="center"/>
      <protection hidden="1"/>
    </xf>
    <xf numFmtId="0" fontId="21" fillId="0" borderId="28" xfId="0" applyFont="1" applyBorder="1" applyAlignment="1" applyProtection="1">
      <alignment horizontal="center" vertical="center"/>
      <protection hidden="1"/>
    </xf>
    <xf numFmtId="0" fontId="21" fillId="0" borderId="29" xfId="0"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60" fillId="34" borderId="1" xfId="0" applyFont="1" applyFill="1" applyBorder="1" applyAlignment="1" applyProtection="1">
      <alignment horizontal="center" vertical="center"/>
    </xf>
    <xf numFmtId="0" fontId="30" fillId="4" borderId="1" xfId="0" applyFont="1" applyFill="1" applyBorder="1" applyAlignment="1" applyProtection="1">
      <alignment horizontal="center" vertical="center"/>
    </xf>
    <xf numFmtId="0" fontId="30" fillId="2" borderId="1" xfId="0" applyFont="1" applyFill="1" applyBorder="1" applyAlignment="1" applyProtection="1">
      <alignment horizontal="center" vertical="center"/>
    </xf>
    <xf numFmtId="0" fontId="21" fillId="18" borderId="4" xfId="0" applyFont="1" applyFill="1" applyBorder="1" applyAlignment="1" applyProtection="1">
      <alignment horizontal="justify" vertical="top" wrapText="1"/>
      <protection locked="0"/>
    </xf>
    <xf numFmtId="0" fontId="21" fillId="18" borderId="5" xfId="0" applyFont="1" applyFill="1" applyBorder="1" applyAlignment="1" applyProtection="1">
      <alignment horizontal="justify" vertical="top" wrapText="1"/>
      <protection locked="0"/>
    </xf>
    <xf numFmtId="0" fontId="21" fillId="18" borderId="6" xfId="0" applyFont="1" applyFill="1" applyBorder="1" applyAlignment="1" applyProtection="1">
      <alignment horizontal="justify" vertical="top" wrapText="1"/>
      <protection locked="0"/>
    </xf>
    <xf numFmtId="0" fontId="21" fillId="18" borderId="9" xfId="0" applyFont="1" applyFill="1" applyBorder="1" applyAlignment="1" applyProtection="1">
      <alignment horizontal="justify" vertical="top" wrapText="1"/>
      <protection locked="0"/>
    </xf>
    <xf numFmtId="0" fontId="21" fillId="18" borderId="0" xfId="0" applyFont="1" applyFill="1" applyAlignment="1" applyProtection="1">
      <alignment horizontal="justify" vertical="top" wrapText="1"/>
      <protection locked="0"/>
    </xf>
    <xf numFmtId="0" fontId="21" fillId="18" borderId="10" xfId="0" applyFont="1" applyFill="1" applyBorder="1" applyAlignment="1" applyProtection="1">
      <alignment horizontal="justify" vertical="top" wrapText="1"/>
      <protection locked="0"/>
    </xf>
    <xf numFmtId="0" fontId="21" fillId="18" borderId="11" xfId="0" applyFont="1" applyFill="1" applyBorder="1" applyAlignment="1" applyProtection="1">
      <alignment horizontal="justify" vertical="top" wrapText="1"/>
      <protection locked="0"/>
    </xf>
    <xf numFmtId="0" fontId="21" fillId="18" borderId="12" xfId="0" applyFont="1" applyFill="1" applyBorder="1" applyAlignment="1" applyProtection="1">
      <alignment horizontal="justify" vertical="top" wrapText="1"/>
      <protection locked="0"/>
    </xf>
    <xf numFmtId="0" fontId="21" fillId="18" borderId="13" xfId="0" applyFont="1" applyFill="1" applyBorder="1" applyAlignment="1" applyProtection="1">
      <alignment horizontal="justify" vertical="top" wrapText="1"/>
      <protection locked="0"/>
    </xf>
    <xf numFmtId="0" fontId="30" fillId="18" borderId="1" xfId="0" applyFont="1" applyFill="1" applyBorder="1" applyAlignment="1" applyProtection="1">
      <alignment horizontal="center" vertical="center"/>
      <protection hidden="1"/>
    </xf>
    <xf numFmtId="173" fontId="21" fillId="0" borderId="33" xfId="4" applyNumberFormat="1" applyFont="1" applyBorder="1" applyAlignment="1" applyProtection="1">
      <alignment horizontal="center"/>
    </xf>
    <xf numFmtId="173" fontId="21" fillId="0" borderId="34" xfId="4" applyNumberFormat="1" applyFont="1" applyBorder="1" applyAlignment="1" applyProtection="1">
      <alignment horizontal="center"/>
    </xf>
    <xf numFmtId="0" fontId="30" fillId="18" borderId="1" xfId="0" applyFont="1" applyFill="1" applyBorder="1" applyAlignment="1" applyProtection="1">
      <alignment horizontal="left"/>
      <protection hidden="1"/>
    </xf>
    <xf numFmtId="0" fontId="21" fillId="0" borderId="0" xfId="0" applyFont="1" applyAlignment="1" applyProtection="1">
      <alignment horizontal="left" wrapText="1"/>
      <protection hidden="1"/>
    </xf>
    <xf numFmtId="0" fontId="25" fillId="0" borderId="0" xfId="0" applyFont="1" applyAlignment="1" applyProtection="1">
      <alignment horizontal="left" vertical="center" wrapText="1"/>
    </xf>
    <xf numFmtId="0" fontId="25" fillId="0" borderId="0" xfId="0" applyFont="1" applyAlignment="1" applyProtection="1">
      <alignment horizontal="left" wrapText="1"/>
    </xf>
    <xf numFmtId="0" fontId="30" fillId="0" borderId="1" xfId="0" applyFont="1" applyBorder="1" applyAlignment="1" applyProtection="1">
      <alignment horizontal="left" vertical="center"/>
    </xf>
    <xf numFmtId="0" fontId="21" fillId="0" borderId="0" xfId="0" applyFont="1" applyAlignment="1" applyProtection="1">
      <alignment horizontal="left" vertical="center" wrapText="1"/>
    </xf>
    <xf numFmtId="0" fontId="27" fillId="18" borderId="29" xfId="0" applyFont="1" applyFill="1" applyBorder="1" applyAlignment="1" applyProtection="1">
      <alignment horizontal="center" vertical="center" wrapText="1"/>
    </xf>
    <xf numFmtId="0" fontId="27" fillId="18" borderId="60" xfId="0" applyFont="1" applyFill="1" applyBorder="1" applyAlignment="1" applyProtection="1">
      <alignment horizontal="center" vertical="center" wrapText="1"/>
    </xf>
    <xf numFmtId="0" fontId="21" fillId="0" borderId="1" xfId="0" applyFont="1" applyBorder="1" applyAlignment="1" applyProtection="1">
      <alignment horizontal="justify" vertical="top" wrapText="1"/>
      <protection locked="0"/>
    </xf>
    <xf numFmtId="0" fontId="27" fillId="34" borderId="1" xfId="0" applyFont="1" applyFill="1" applyBorder="1" applyAlignment="1" applyProtection="1">
      <alignment horizontal="center"/>
    </xf>
    <xf numFmtId="0" fontId="60" fillId="18" borderId="1" xfId="0" applyFont="1" applyFill="1" applyBorder="1" applyAlignment="1" applyProtection="1">
      <alignment horizontal="center" vertical="center"/>
    </xf>
    <xf numFmtId="0" fontId="27" fillId="18" borderId="1" xfId="0" applyFont="1" applyFill="1" applyBorder="1" applyAlignment="1" applyProtection="1">
      <alignment horizontal="center" vertical="center"/>
    </xf>
    <xf numFmtId="0" fontId="30" fillId="18" borderId="1" xfId="0" applyFont="1" applyFill="1" applyBorder="1" applyAlignment="1" applyProtection="1">
      <alignment horizontal="center" vertical="center" wrapText="1"/>
    </xf>
    <xf numFmtId="0" fontId="21" fillId="0" borderId="1" xfId="0" applyFont="1" applyBorder="1" applyAlignment="1" applyProtection="1">
      <alignment horizontal="center" vertical="top" wrapText="1"/>
      <protection locked="0"/>
    </xf>
    <xf numFmtId="0" fontId="21" fillId="0" borderId="0" xfId="0" applyFont="1" applyAlignment="1" applyProtection="1">
      <alignment horizontal="center"/>
      <protection hidden="1"/>
    </xf>
    <xf numFmtId="0" fontId="32" fillId="16" borderId="16" xfId="0" applyFont="1" applyFill="1" applyBorder="1" applyAlignment="1">
      <alignment horizontal="center"/>
    </xf>
    <xf numFmtId="0" fontId="32" fillId="16" borderId="2" xfId="0" applyFont="1" applyFill="1" applyBorder="1" applyAlignment="1">
      <alignment horizontal="center"/>
    </xf>
    <xf numFmtId="0" fontId="20" fillId="23" borderId="29" xfId="0" applyFont="1" applyFill="1" applyBorder="1" applyAlignment="1" applyProtection="1">
      <alignment horizontal="center" vertical="center" wrapText="1"/>
    </xf>
    <xf numFmtId="0" fontId="20" fillId="23" borderId="7" xfId="0" applyFont="1" applyFill="1" applyBorder="1" applyAlignment="1" applyProtection="1">
      <alignment horizontal="center" vertical="center" wrapText="1"/>
    </xf>
    <xf numFmtId="0" fontId="20" fillId="23" borderId="23" xfId="0" applyFont="1" applyFill="1" applyBorder="1" applyAlignment="1" applyProtection="1">
      <alignment horizontal="center" vertical="center" wrapText="1"/>
    </xf>
    <xf numFmtId="0" fontId="20" fillId="23" borderId="24" xfId="0" applyFont="1" applyFill="1" applyBorder="1" applyAlignment="1" applyProtection="1">
      <alignment horizontal="center" vertical="center" wrapText="1"/>
    </xf>
    <xf numFmtId="0" fontId="49" fillId="0" borderId="0" xfId="0" applyFont="1" applyAlignment="1" applyProtection="1">
      <alignment horizontal="center" vertical="center" wrapText="1"/>
      <protection hidden="1"/>
    </xf>
    <xf numFmtId="0" fontId="36" fillId="23" borderId="29" xfId="0" applyFont="1" applyFill="1" applyBorder="1" applyAlignment="1" applyProtection="1">
      <alignment horizontal="center" vertical="center" wrapText="1"/>
    </xf>
    <xf numFmtId="0" fontId="36" fillId="23" borderId="7" xfId="0" applyFont="1" applyFill="1" applyBorder="1" applyAlignment="1" applyProtection="1">
      <alignment horizontal="center" vertical="center" wrapText="1"/>
    </xf>
    <xf numFmtId="0" fontId="39" fillId="8" borderId="44" xfId="0" applyFont="1" applyFill="1" applyBorder="1" applyAlignment="1" applyProtection="1">
      <alignment horizontal="center" vertical="center" wrapText="1"/>
      <protection locked="0"/>
    </xf>
    <xf numFmtId="0" fontId="0" fillId="13" borderId="29" xfId="0" applyFill="1" applyBorder="1" applyAlignment="1" applyProtection="1">
      <alignment horizontal="center" vertical="center"/>
    </xf>
    <xf numFmtId="0" fontId="0" fillId="13" borderId="7" xfId="0" applyFill="1" applyBorder="1" applyAlignment="1" applyProtection="1">
      <alignment horizontal="center" vertical="center"/>
    </xf>
    <xf numFmtId="0" fontId="10" fillId="13" borderId="30" xfId="0" applyFont="1" applyFill="1" applyBorder="1" applyAlignment="1" applyProtection="1">
      <alignment horizontal="center"/>
    </xf>
    <xf numFmtId="0" fontId="10" fillId="13" borderId="19" xfId="0" applyFont="1" applyFill="1" applyBorder="1" applyAlignment="1" applyProtection="1">
      <alignment horizontal="center"/>
    </xf>
    <xf numFmtId="0" fontId="10" fillId="13" borderId="20" xfId="0" applyFont="1" applyFill="1" applyBorder="1" applyAlignment="1" applyProtection="1">
      <alignment horizontal="center"/>
    </xf>
    <xf numFmtId="0" fontId="16" fillId="8" borderId="46" xfId="0" applyFont="1" applyFill="1" applyBorder="1" applyAlignment="1" applyProtection="1">
      <alignment horizontal="center" vertical="center" wrapText="1"/>
    </xf>
    <xf numFmtId="0" fontId="16" fillId="8" borderId="0" xfId="0" applyFont="1" applyFill="1" applyBorder="1" applyAlignment="1" applyProtection="1">
      <alignment horizontal="center" vertical="center" wrapText="1"/>
    </xf>
    <xf numFmtId="0" fontId="16" fillId="8" borderId="46" xfId="0" applyFont="1" applyFill="1" applyBorder="1" applyAlignment="1" applyProtection="1">
      <alignment horizontal="center" vertical="center" wrapText="1"/>
      <protection locked="0"/>
    </xf>
    <xf numFmtId="0" fontId="16" fillId="8" borderId="0" xfId="0" applyFont="1" applyFill="1" applyBorder="1" applyAlignment="1" applyProtection="1">
      <alignment horizontal="center" vertical="center" wrapText="1"/>
      <protection locked="0"/>
    </xf>
    <xf numFmtId="0" fontId="49" fillId="16" borderId="0" xfId="0" applyFont="1" applyFill="1" applyAlignment="1" applyProtection="1">
      <alignment horizontal="center" vertical="center" wrapText="1"/>
    </xf>
    <xf numFmtId="0" fontId="55" fillId="11" borderId="25" xfId="0" applyFont="1" applyFill="1" applyBorder="1" applyAlignment="1">
      <alignment horizontal="justify" vertical="center"/>
    </xf>
    <xf numFmtId="0" fontId="55" fillId="11" borderId="16" xfId="0" applyFont="1" applyFill="1" applyBorder="1" applyAlignment="1">
      <alignment horizontal="justify" vertical="center"/>
    </xf>
    <xf numFmtId="0" fontId="55" fillId="11" borderId="2" xfId="0" applyFont="1" applyFill="1" applyBorder="1" applyAlignment="1">
      <alignment horizontal="justify" vertical="center"/>
    </xf>
    <xf numFmtId="0" fontId="0" fillId="0" borderId="0" xfId="0" applyAlignment="1">
      <alignment horizontal="center"/>
    </xf>
    <xf numFmtId="0" fontId="55" fillId="0" borderId="25" xfId="0" applyFont="1" applyBorder="1" applyAlignment="1">
      <alignment horizontal="justify" vertical="center"/>
    </xf>
    <xf numFmtId="0" fontId="55" fillId="0" borderId="16" xfId="0" applyFont="1" applyBorder="1" applyAlignment="1">
      <alignment horizontal="justify" vertical="center"/>
    </xf>
    <xf numFmtId="0" fontId="55" fillId="0" borderId="2" xfId="0" applyFont="1" applyBorder="1" applyAlignment="1">
      <alignment horizontal="justify" vertical="center"/>
    </xf>
    <xf numFmtId="0" fontId="0" fillId="0" borderId="25" xfId="0" applyBorder="1" applyAlignment="1">
      <alignment horizontal="justify"/>
    </xf>
    <xf numFmtId="0" fontId="0" fillId="0" borderId="16" xfId="0" applyBorder="1" applyAlignment="1">
      <alignment horizontal="justify"/>
    </xf>
    <xf numFmtId="0" fontId="0" fillId="0" borderId="2" xfId="0" applyBorder="1" applyAlignment="1">
      <alignment horizontal="justify"/>
    </xf>
    <xf numFmtId="0" fontId="0" fillId="11" borderId="25" xfId="0" applyFill="1" applyBorder="1" applyAlignment="1">
      <alignment horizontal="justify"/>
    </xf>
    <xf numFmtId="0" fontId="0" fillId="11" borderId="16" xfId="0" applyFill="1" applyBorder="1" applyAlignment="1">
      <alignment horizontal="justify"/>
    </xf>
    <xf numFmtId="0" fontId="0" fillId="11" borderId="2" xfId="0" applyFill="1" applyBorder="1" applyAlignment="1">
      <alignment horizontal="justify"/>
    </xf>
    <xf numFmtId="0" fontId="123" fillId="0" borderId="1" xfId="0" applyFont="1" applyFill="1" applyBorder="1" applyAlignment="1">
      <alignment horizontal="left" vertical="center" wrapText="1"/>
    </xf>
    <xf numFmtId="0" fontId="48" fillId="0" borderId="44" xfId="0" applyFont="1" applyBorder="1" applyAlignment="1">
      <alignment horizontal="center" vertical="center"/>
    </xf>
    <xf numFmtId="0" fontId="49" fillId="8" borderId="0" xfId="0" applyFont="1" applyFill="1" applyBorder="1" applyAlignment="1">
      <alignment horizontal="center" vertical="center"/>
    </xf>
    <xf numFmtId="0" fontId="49" fillId="8" borderId="44" xfId="0" applyFont="1" applyFill="1" applyBorder="1" applyAlignment="1">
      <alignment horizontal="center" vertical="center"/>
    </xf>
    <xf numFmtId="0" fontId="6" fillId="8" borderId="1" xfId="0" applyFont="1" applyFill="1" applyBorder="1" applyAlignment="1">
      <alignment horizontal="center"/>
    </xf>
    <xf numFmtId="0" fontId="16" fillId="49" borderId="82" xfId="0" applyFont="1" applyFill="1" applyBorder="1" applyAlignment="1">
      <alignment horizontal="center" vertical="center" wrapText="1"/>
    </xf>
    <xf numFmtId="0" fontId="16" fillId="49" borderId="29" xfId="0" applyFont="1" applyFill="1" applyBorder="1" applyAlignment="1">
      <alignment horizontal="center" vertical="center" wrapText="1"/>
    </xf>
    <xf numFmtId="0" fontId="16" fillId="49" borderId="7" xfId="0" applyFont="1" applyFill="1" applyBorder="1" applyAlignment="1">
      <alignment horizontal="center" vertical="center" wrapText="1"/>
    </xf>
    <xf numFmtId="0" fontId="6" fillId="49" borderId="83" xfId="0" applyFont="1" applyFill="1" applyBorder="1" applyAlignment="1">
      <alignment horizontal="center" vertical="center" wrapText="1"/>
    </xf>
    <xf numFmtId="0" fontId="6" fillId="49" borderId="84" xfId="0" applyFont="1" applyFill="1" applyBorder="1" applyAlignment="1">
      <alignment horizontal="center" vertical="center" wrapText="1"/>
    </xf>
    <xf numFmtId="0" fontId="6" fillId="49" borderId="23" xfId="0" applyFont="1" applyFill="1" applyBorder="1" applyAlignment="1">
      <alignment horizontal="center" vertical="center" wrapText="1"/>
    </xf>
    <xf numFmtId="0" fontId="6" fillId="49" borderId="24" xfId="0" applyFont="1" applyFill="1" applyBorder="1" applyAlignment="1">
      <alignment horizontal="center" vertical="center" wrapText="1"/>
    </xf>
    <xf numFmtId="0" fontId="6" fillId="49"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32" fillId="0" borderId="1" xfId="0" applyFont="1" applyBorder="1" applyAlignment="1">
      <alignment horizontal="center" vertical="center"/>
    </xf>
    <xf numFmtId="0" fontId="119" fillId="50" borderId="1" xfId="0" applyFont="1" applyFill="1" applyBorder="1" applyAlignment="1">
      <alignment horizontal="center" vertical="center"/>
    </xf>
    <xf numFmtId="0" fontId="27" fillId="8" borderId="25" xfId="0" applyFont="1" applyFill="1" applyBorder="1" applyAlignment="1" applyProtection="1">
      <alignment horizontal="center" vertical="center" wrapText="1"/>
      <protection hidden="1"/>
    </xf>
    <xf numFmtId="0" fontId="27" fillId="8" borderId="16" xfId="0" applyFont="1" applyFill="1" applyBorder="1" applyAlignment="1" applyProtection="1">
      <alignment horizontal="center" vertical="center" wrapText="1"/>
      <protection hidden="1"/>
    </xf>
    <xf numFmtId="0" fontId="27" fillId="8" borderId="2" xfId="0" applyFont="1" applyFill="1" applyBorder="1" applyAlignment="1" applyProtection="1">
      <alignment horizontal="center" vertical="center" wrapText="1"/>
      <protection hidden="1"/>
    </xf>
    <xf numFmtId="0" fontId="0" fillId="8" borderId="46" xfId="0" applyFill="1" applyBorder="1" applyAlignment="1">
      <alignment horizontal="left"/>
    </xf>
    <xf numFmtId="0" fontId="0" fillId="8" borderId="0" xfId="0" applyFill="1" applyBorder="1" applyAlignment="1">
      <alignment horizontal="left"/>
    </xf>
    <xf numFmtId="0" fontId="0" fillId="8" borderId="47" xfId="0" applyFill="1" applyBorder="1" applyAlignment="1">
      <alignment horizontal="left"/>
    </xf>
    <xf numFmtId="0" fontId="0" fillId="8" borderId="25" xfId="0" applyFill="1" applyBorder="1" applyAlignment="1">
      <alignment horizontal="center"/>
    </xf>
    <xf numFmtId="0" fontId="0" fillId="8" borderId="16" xfId="0" applyFill="1" applyBorder="1" applyAlignment="1">
      <alignment horizontal="center"/>
    </xf>
    <xf numFmtId="0" fontId="0" fillId="8" borderId="2" xfId="0" applyFill="1" applyBorder="1" applyAlignment="1">
      <alignment horizontal="center"/>
    </xf>
    <xf numFmtId="0" fontId="30" fillId="19" borderId="26" xfId="0" applyFont="1" applyFill="1" applyBorder="1" applyAlignment="1">
      <alignment horizontal="center" wrapText="1"/>
    </xf>
    <xf numFmtId="0" fontId="30" fillId="19" borderId="45" xfId="0" applyFont="1" applyFill="1" applyBorder="1" applyAlignment="1">
      <alignment horizontal="center"/>
    </xf>
    <xf numFmtId="0" fontId="30" fillId="19" borderId="27" xfId="0" applyFont="1" applyFill="1" applyBorder="1" applyAlignment="1">
      <alignment horizontal="center"/>
    </xf>
    <xf numFmtId="0" fontId="10" fillId="8" borderId="46" xfId="0" applyFont="1" applyFill="1" applyBorder="1" applyAlignment="1">
      <alignment horizontal="left"/>
    </xf>
    <xf numFmtId="0" fontId="10" fillId="8" borderId="0" xfId="0" applyFont="1" applyFill="1" applyBorder="1" applyAlignment="1">
      <alignment horizontal="left"/>
    </xf>
    <xf numFmtId="0" fontId="10" fillId="8" borderId="47" xfId="0" applyFont="1" applyFill="1" applyBorder="1" applyAlignment="1">
      <alignment horizontal="left"/>
    </xf>
    <xf numFmtId="0" fontId="0" fillId="8" borderId="46" xfId="0" quotePrefix="1" applyFill="1" applyBorder="1" applyAlignment="1">
      <alignment horizontal="left" vertical="top" wrapText="1"/>
    </xf>
    <xf numFmtId="0" fontId="0" fillId="8" borderId="0" xfId="0" applyFill="1" applyBorder="1" applyAlignment="1">
      <alignment horizontal="left" vertical="top"/>
    </xf>
    <xf numFmtId="0" fontId="0" fillId="8" borderId="47" xfId="0" applyFill="1" applyBorder="1" applyAlignment="1">
      <alignment horizontal="left" vertical="top"/>
    </xf>
    <xf numFmtId="0" fontId="0" fillId="8" borderId="46" xfId="0" applyFill="1" applyBorder="1" applyAlignment="1">
      <alignment vertical="top" wrapText="1"/>
    </xf>
    <xf numFmtId="0" fontId="0" fillId="8" borderId="0" xfId="0" applyFill="1" applyBorder="1" applyAlignment="1">
      <alignment vertical="top"/>
    </xf>
    <xf numFmtId="0" fontId="0" fillId="8" borderId="47" xfId="0" applyFill="1" applyBorder="1" applyAlignment="1">
      <alignment vertical="top"/>
    </xf>
    <xf numFmtId="0" fontId="10" fillId="8" borderId="23" xfId="0" applyFont="1" applyFill="1" applyBorder="1" applyAlignment="1">
      <alignment horizontal="justify" wrapText="1"/>
    </xf>
    <xf numFmtId="0" fontId="10" fillId="8" borderId="44" xfId="0" applyFont="1" applyFill="1" applyBorder="1" applyAlignment="1">
      <alignment horizontal="justify"/>
    </xf>
    <xf numFmtId="0" fontId="10" fillId="8" borderId="24" xfId="0" applyFont="1" applyFill="1" applyBorder="1" applyAlignment="1">
      <alignment horizontal="justify"/>
    </xf>
    <xf numFmtId="0" fontId="10" fillId="8" borderId="46" xfId="0" applyFont="1" applyFill="1" applyBorder="1" applyAlignment="1">
      <alignment horizontal="justify" wrapText="1"/>
    </xf>
    <xf numFmtId="0" fontId="10" fillId="8" borderId="0" xfId="0" applyFont="1" applyFill="1" applyBorder="1" applyAlignment="1">
      <alignment horizontal="justify"/>
    </xf>
    <xf numFmtId="0" fontId="10" fillId="8" borderId="47" xfId="0" applyFont="1" applyFill="1" applyBorder="1" applyAlignment="1">
      <alignment horizontal="justify"/>
    </xf>
    <xf numFmtId="0" fontId="0" fillId="8" borderId="46" xfId="0" applyFill="1" applyBorder="1" applyAlignment="1">
      <alignment horizontal="justify" wrapText="1"/>
    </xf>
    <xf numFmtId="0" fontId="0" fillId="8" borderId="0" xfId="0" applyFill="1" applyBorder="1" applyAlignment="1">
      <alignment horizontal="justify"/>
    </xf>
    <xf numFmtId="0" fontId="0" fillId="8" borderId="47" xfId="0" applyFill="1" applyBorder="1" applyAlignment="1">
      <alignment horizontal="justify"/>
    </xf>
    <xf numFmtId="0" fontId="10" fillId="8" borderId="46"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47" xfId="0" applyFont="1" applyFill="1" applyBorder="1" applyAlignment="1">
      <alignment horizontal="left" vertical="center" wrapText="1"/>
    </xf>
    <xf numFmtId="0" fontId="0" fillId="8" borderId="46" xfId="0" applyFill="1" applyBorder="1" applyAlignment="1">
      <alignment horizontal="left" wrapText="1"/>
    </xf>
    <xf numFmtId="0" fontId="30" fillId="8" borderId="46" xfId="0" applyFont="1" applyFill="1" applyBorder="1" applyAlignment="1">
      <alignment horizontal="justify" vertical="center" wrapText="1"/>
    </xf>
    <xf numFmtId="0" fontId="30" fillId="8" borderId="0" xfId="0" applyFont="1" applyFill="1" applyBorder="1" applyAlignment="1">
      <alignment horizontal="justify" vertical="center"/>
    </xf>
    <xf numFmtId="0" fontId="30" fillId="8" borderId="47" xfId="0" applyFont="1" applyFill="1" applyBorder="1" applyAlignment="1">
      <alignment horizontal="justify" vertical="center"/>
    </xf>
    <xf numFmtId="0" fontId="0" fillId="8" borderId="45" xfId="0" applyFill="1" applyBorder="1" applyAlignment="1">
      <alignment wrapText="1"/>
    </xf>
    <xf numFmtId="0" fontId="0" fillId="8" borderId="45" xfId="0" applyFill="1" applyBorder="1" applyAlignment="1"/>
    <xf numFmtId="0" fontId="0" fillId="8" borderId="27" xfId="0" applyFill="1" applyBorder="1" applyAlignment="1"/>
    <xf numFmtId="0" fontId="0" fillId="8" borderId="44" xfId="0" applyFill="1" applyBorder="1" applyAlignment="1">
      <alignment horizontal="left"/>
    </xf>
    <xf numFmtId="0" fontId="0" fillId="8" borderId="24" xfId="0" applyFill="1" applyBorder="1" applyAlignment="1">
      <alignment horizontal="left"/>
    </xf>
    <xf numFmtId="0" fontId="10" fillId="8" borderId="26" xfId="0" applyFont="1" applyFill="1" applyBorder="1" applyAlignment="1">
      <alignment horizontal="center" wrapText="1"/>
    </xf>
    <xf numFmtId="0" fontId="10" fillId="8" borderId="45" xfId="0" applyFont="1" applyFill="1" applyBorder="1" applyAlignment="1">
      <alignment horizontal="center" wrapText="1"/>
    </xf>
    <xf numFmtId="0" fontId="10" fillId="8" borderId="27" xfId="0" applyFont="1" applyFill="1" applyBorder="1" applyAlignment="1">
      <alignment horizontal="center" wrapText="1"/>
    </xf>
    <xf numFmtId="0" fontId="0" fillId="8" borderId="46" xfId="0" applyFont="1" applyFill="1" applyBorder="1" applyAlignment="1">
      <alignment horizontal="left" vertical="center" wrapText="1"/>
    </xf>
    <xf numFmtId="0" fontId="0" fillId="8" borderId="0" xfId="0" applyFont="1" applyFill="1" applyBorder="1" applyAlignment="1">
      <alignment horizontal="left" vertical="center" wrapText="1"/>
    </xf>
    <xf numFmtId="0" fontId="0" fillId="8" borderId="47" xfId="0" applyFont="1" applyFill="1" applyBorder="1" applyAlignment="1">
      <alignment horizontal="left" vertical="center" wrapText="1"/>
    </xf>
    <xf numFmtId="0" fontId="0" fillId="8" borderId="46" xfId="0" applyFont="1" applyFill="1" applyBorder="1" applyAlignment="1">
      <alignment horizontal="left" wrapText="1"/>
    </xf>
    <xf numFmtId="0" fontId="0" fillId="8" borderId="0" xfId="0" applyFont="1" applyFill="1" applyBorder="1" applyAlignment="1">
      <alignment horizontal="left" wrapText="1"/>
    </xf>
    <xf numFmtId="0" fontId="0" fillId="8" borderId="47" xfId="0" applyFont="1" applyFill="1" applyBorder="1" applyAlignment="1">
      <alignment horizontal="left" wrapText="1"/>
    </xf>
    <xf numFmtId="0" fontId="0" fillId="8" borderId="23" xfId="0" applyFont="1" applyFill="1" applyBorder="1" applyAlignment="1">
      <alignment horizontal="left" vertical="center" wrapText="1"/>
    </xf>
    <xf numFmtId="0" fontId="0" fillId="8" borderId="44" xfId="0" applyFont="1" applyFill="1" applyBorder="1" applyAlignment="1">
      <alignment horizontal="left" vertical="center" wrapText="1"/>
    </xf>
    <xf numFmtId="0" fontId="0" fillId="8" borderId="24" xfId="0" applyFont="1" applyFill="1" applyBorder="1" applyAlignment="1">
      <alignment horizontal="left" vertical="center" wrapText="1"/>
    </xf>
    <xf numFmtId="0" fontId="0" fillId="3" borderId="1" xfId="0" applyFill="1" applyBorder="1" applyAlignment="1">
      <alignment horizontal="left" vertical="center"/>
    </xf>
    <xf numFmtId="0" fontId="0" fillId="17" borderId="1" xfId="0" applyFill="1" applyBorder="1" applyAlignment="1">
      <alignment horizontal="left" vertical="center"/>
    </xf>
    <xf numFmtId="0" fontId="0" fillId="7" borderId="25" xfId="0" applyFill="1" applyBorder="1" applyAlignment="1">
      <alignment horizontal="left" vertical="center"/>
    </xf>
    <xf numFmtId="0" fontId="0" fillId="7" borderId="16" xfId="0" applyFill="1" applyBorder="1" applyAlignment="1">
      <alignment horizontal="left" vertical="center"/>
    </xf>
    <xf numFmtId="0" fontId="0" fillId="7" borderId="2" xfId="0" applyFill="1" applyBorder="1" applyAlignment="1">
      <alignment horizontal="left" vertical="center"/>
    </xf>
    <xf numFmtId="0" fontId="30" fillId="0" borderId="9"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justify" vertical="center" wrapText="1"/>
      <protection hidden="1"/>
    </xf>
    <xf numFmtId="0" fontId="13" fillId="5" borderId="39" xfId="0" applyFont="1" applyFill="1" applyBorder="1" applyAlignment="1">
      <alignment horizontal="center" vertical="center"/>
    </xf>
    <xf numFmtId="0" fontId="13" fillId="5" borderId="40" xfId="0" applyFont="1" applyFill="1" applyBorder="1" applyAlignment="1">
      <alignment horizontal="center" vertical="center"/>
    </xf>
    <xf numFmtId="0" fontId="10" fillId="0" borderId="1" xfId="0" applyFont="1" applyBorder="1" applyAlignment="1">
      <alignment horizontal="center" vertical="center"/>
    </xf>
    <xf numFmtId="0" fontId="13" fillId="5" borderId="41" xfId="0" applyFont="1" applyFill="1" applyBorder="1" applyAlignment="1">
      <alignment horizontal="center" vertical="center" textRotation="255"/>
    </xf>
    <xf numFmtId="0" fontId="0" fillId="2" borderId="25" xfId="0" applyFill="1" applyBorder="1" applyAlignment="1">
      <alignment horizontal="justify" vertical="center"/>
    </xf>
    <xf numFmtId="0" fontId="0" fillId="2" borderId="16" xfId="0" applyFill="1" applyBorder="1" applyAlignment="1">
      <alignment horizontal="justify" vertical="center"/>
    </xf>
    <xf numFmtId="0" fontId="0" fillId="2" borderId="2" xfId="0" applyFill="1" applyBorder="1" applyAlignment="1">
      <alignment horizontal="justify" vertical="center"/>
    </xf>
    <xf numFmtId="0" fontId="21" fillId="0" borderId="1" xfId="0" applyFont="1" applyFill="1" applyBorder="1" applyAlignment="1">
      <alignment horizontal="left" vertical="center"/>
    </xf>
    <xf numFmtId="0" fontId="0" fillId="0" borderId="1" xfId="0" applyFill="1" applyBorder="1" applyAlignment="1">
      <alignment horizontal="left" vertical="center"/>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0" fillId="2" borderId="1" xfId="0" applyFill="1" applyBorder="1" applyAlignment="1">
      <alignment horizontal="left" vertical="center"/>
    </xf>
    <xf numFmtId="0" fontId="10" fillId="8" borderId="26"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3" xfId="0" applyFont="1" applyFill="1" applyBorder="1" applyAlignment="1">
      <alignment horizontal="center" vertical="center"/>
    </xf>
    <xf numFmtId="0" fontId="10" fillId="8" borderId="24" xfId="0" applyFont="1" applyFill="1" applyBorder="1" applyAlignment="1">
      <alignment horizontal="center" vertical="center"/>
    </xf>
    <xf numFmtId="0" fontId="0" fillId="8" borderId="46" xfId="0" quotePrefix="1" applyFill="1" applyBorder="1" applyAlignment="1">
      <alignment horizontal="justify" vertical="center" wrapText="1"/>
    </xf>
    <xf numFmtId="0" fontId="0" fillId="8" borderId="0" xfId="0" quotePrefix="1" applyFill="1" applyBorder="1" applyAlignment="1">
      <alignment horizontal="justify" vertical="center" wrapText="1"/>
    </xf>
    <xf numFmtId="0" fontId="0" fillId="8" borderId="47" xfId="0" quotePrefix="1" applyFill="1" applyBorder="1" applyAlignment="1">
      <alignment horizontal="justify" vertical="center" wrapText="1"/>
    </xf>
    <xf numFmtId="0" fontId="30" fillId="25" borderId="26" xfId="0" applyFont="1" applyFill="1" applyBorder="1" applyAlignment="1">
      <alignment horizontal="center" wrapText="1"/>
    </xf>
    <xf numFmtId="0" fontId="30" fillId="25" borderId="45" xfId="0" applyFont="1" applyFill="1" applyBorder="1" applyAlignment="1">
      <alignment horizontal="center"/>
    </xf>
    <xf numFmtId="0" fontId="30" fillId="25" borderId="27" xfId="0" applyFont="1" applyFill="1" applyBorder="1" applyAlignment="1">
      <alignment horizontal="center"/>
    </xf>
    <xf numFmtId="0" fontId="0" fillId="8" borderId="0" xfId="0" applyFill="1" applyBorder="1" applyAlignment="1">
      <alignment horizontal="justify" vertical="center"/>
    </xf>
    <xf numFmtId="0" fontId="0" fillId="8" borderId="47" xfId="0" applyFill="1" applyBorder="1" applyAlignment="1">
      <alignment horizontal="justify" vertical="center"/>
    </xf>
    <xf numFmtId="0" fontId="10" fillId="8" borderId="46" xfId="0" quotePrefix="1" applyFont="1" applyFill="1" applyBorder="1" applyAlignment="1">
      <alignment horizontal="justify" vertical="center" wrapText="1"/>
    </xf>
    <xf numFmtId="0" fontId="10" fillId="8" borderId="0" xfId="0" quotePrefix="1" applyFont="1" applyFill="1" applyBorder="1" applyAlignment="1">
      <alignment horizontal="justify" vertical="center" wrapText="1"/>
    </xf>
    <xf numFmtId="0" fontId="10" fillId="8" borderId="47" xfId="0" quotePrefix="1" applyFont="1" applyFill="1" applyBorder="1" applyAlignment="1">
      <alignment horizontal="justify" vertical="center" wrapText="1"/>
    </xf>
    <xf numFmtId="0" fontId="10" fillId="8" borderId="46" xfId="0" applyFont="1" applyFill="1" applyBorder="1" applyAlignment="1">
      <alignment horizontal="justify" vertical="center" wrapText="1"/>
    </xf>
    <xf numFmtId="0" fontId="10" fillId="8" borderId="0" xfId="0" applyFont="1" applyFill="1" applyBorder="1" applyAlignment="1">
      <alignment horizontal="justify" vertical="center" wrapText="1"/>
    </xf>
    <xf numFmtId="0" fontId="10" fillId="8" borderId="47" xfId="0" applyFont="1" applyFill="1" applyBorder="1" applyAlignment="1">
      <alignment horizontal="justify" vertical="center" wrapText="1"/>
    </xf>
    <xf numFmtId="0" fontId="10" fillId="8" borderId="46" xfId="0" applyFont="1" applyFill="1" applyBorder="1" applyAlignment="1">
      <alignment horizontal="justify" vertical="center"/>
    </xf>
    <xf numFmtId="0" fontId="10" fillId="8" borderId="0" xfId="0" applyFont="1" applyFill="1" applyBorder="1" applyAlignment="1">
      <alignment horizontal="justify" vertical="center"/>
    </xf>
    <xf numFmtId="0" fontId="10" fillId="8" borderId="47" xfId="0" applyFont="1" applyFill="1" applyBorder="1" applyAlignment="1">
      <alignment horizontal="justify" vertical="center"/>
    </xf>
    <xf numFmtId="0" fontId="0" fillId="8" borderId="46" xfId="0" applyFill="1" applyBorder="1" applyAlignment="1">
      <alignment horizontal="justify" vertical="center" wrapText="1"/>
    </xf>
    <xf numFmtId="0" fontId="0" fillId="8" borderId="0" xfId="0" applyFill="1" applyBorder="1" applyAlignment="1">
      <alignment horizontal="justify" vertical="center" wrapText="1"/>
    </xf>
    <xf numFmtId="0" fontId="0" fillId="8" borderId="47" xfId="0" applyFill="1" applyBorder="1" applyAlignment="1">
      <alignment horizontal="justify" vertical="center" wrapText="1"/>
    </xf>
    <xf numFmtId="0" fontId="0" fillId="8" borderId="46" xfId="0" applyFill="1" applyBorder="1" applyAlignment="1">
      <alignment horizontal="justify" vertical="center"/>
    </xf>
    <xf numFmtId="0" fontId="0" fillId="8" borderId="23" xfId="0" applyFill="1" applyBorder="1" applyAlignment="1">
      <alignment horizontal="justify" vertical="center" wrapText="1"/>
    </xf>
    <xf numFmtId="0" fontId="0" fillId="8" borderId="44" xfId="0" applyFill="1" applyBorder="1" applyAlignment="1">
      <alignment horizontal="justify" vertical="center"/>
    </xf>
    <xf numFmtId="0" fontId="0" fillId="8" borderId="24" xfId="0" applyFill="1" applyBorder="1" applyAlignment="1">
      <alignment horizontal="justify" vertical="center"/>
    </xf>
  </cellXfs>
  <cellStyles count="89">
    <cellStyle name="40% - Énfasis2 2" xfId="5"/>
    <cellStyle name="Buena 2" xfId="6"/>
    <cellStyle name="Énfasis1 2" xfId="7"/>
    <cellStyle name="Incorrecto 2" xfId="8"/>
    <cellStyle name="Millares" xfId="2" builtinId="3"/>
    <cellStyle name="Millares [0] 2" xfId="9"/>
    <cellStyle name="Millares [0] 2 2" xfId="10"/>
    <cellStyle name="Millares [0] 3" xfId="11"/>
    <cellStyle name="Millares [0] 4" xfId="55"/>
    <cellStyle name="Millares [0] 4 2" xfId="57"/>
    <cellStyle name="Millares 18 2" xfId="12"/>
    <cellStyle name="Millares 2" xfId="13"/>
    <cellStyle name="Millares 2 2" xfId="14"/>
    <cellStyle name="Millares 2 2 2" xfId="15"/>
    <cellStyle name="Millares 2 3" xfId="16"/>
    <cellStyle name="Millares 3" xfId="17"/>
    <cellStyle name="Millares 3 2" xfId="18"/>
    <cellStyle name="Millares 4" xfId="19"/>
    <cellStyle name="Millares 4 2" xfId="20"/>
    <cellStyle name="Millares 5" xfId="21"/>
    <cellStyle name="Millares 5 2" xfId="22"/>
    <cellStyle name="Millares 6" xfId="23"/>
    <cellStyle name="Millares 7" xfId="24"/>
    <cellStyle name="Millares 8" xfId="49"/>
    <cellStyle name="Moneda 2" xfId="4"/>
    <cellStyle name="Moneda 2 2" xfId="25"/>
    <cellStyle name="Moneda 3" xfId="26"/>
    <cellStyle name="Moneda 3 2" xfId="27"/>
    <cellStyle name="Moneda 4" xfId="28"/>
    <cellStyle name="Moneda 5" xfId="52"/>
    <cellStyle name="Normal" xfId="0" builtinId="0"/>
    <cellStyle name="Normal 10" xfId="29"/>
    <cellStyle name="Normal 10 2" xfId="30"/>
    <cellStyle name="Normal 2" xfId="1"/>
    <cellStyle name="Normal 2 2" xfId="31"/>
    <cellStyle name="Normal 2 2 2" xfId="32"/>
    <cellStyle name="Normal 2 4" xfId="33"/>
    <cellStyle name="Normal 3" xfId="34"/>
    <cellStyle name="Normal 3 10" xfId="35"/>
    <cellStyle name="Normal 3 2" xfId="36"/>
    <cellStyle name="Normal 4" xfId="37"/>
    <cellStyle name="Normal 5" xfId="38"/>
    <cellStyle name="Normal 6" xfId="50"/>
    <cellStyle name="Normal 6 2" xfId="39"/>
    <cellStyle name="Normal 6 3" xfId="56"/>
    <cellStyle name="Normal 7" xfId="40"/>
    <cellStyle name="Note" xfId="41"/>
    <cellStyle name="Note 2" xfId="42"/>
    <cellStyle name="Note 2 2" xfId="43"/>
    <cellStyle name="Note 2 2 2" xfId="53"/>
    <cellStyle name="Note 2 2 2 10" xfId="71"/>
    <cellStyle name="Note 2 2 2 11" xfId="75"/>
    <cellStyle name="Note 2 2 2 2" xfId="65"/>
    <cellStyle name="Note 2 2 2 3" xfId="60"/>
    <cellStyle name="Note 2 2 2 4" xfId="62"/>
    <cellStyle name="Note 2 2 2 5" xfId="83"/>
    <cellStyle name="Note 2 2 2 6" xfId="69"/>
    <cellStyle name="Note 2 2 2 7" xfId="79"/>
    <cellStyle name="Note 2 2 2 8" xfId="73"/>
    <cellStyle name="Note 2 2 2 9" xfId="76"/>
    <cellStyle name="Note 2 3" xfId="48"/>
    <cellStyle name="Note 2 3 10" xfId="87"/>
    <cellStyle name="Note 2 3 11" xfId="88"/>
    <cellStyle name="Note 2 3 2" xfId="64"/>
    <cellStyle name="Note 2 3 3" xfId="61"/>
    <cellStyle name="Note 2 3 4" xfId="67"/>
    <cellStyle name="Note 2 3 5" xfId="80"/>
    <cellStyle name="Note 2 3 6" xfId="70"/>
    <cellStyle name="Note 2 3 7" xfId="77"/>
    <cellStyle name="Note 2 3 8" xfId="74"/>
    <cellStyle name="Note 2 3 9" xfId="82"/>
    <cellStyle name="Note 3" xfId="44"/>
    <cellStyle name="Note 3 2" xfId="54"/>
    <cellStyle name="Note 3 2 10" xfId="81"/>
    <cellStyle name="Note 3 2 11" xfId="72"/>
    <cellStyle name="Note 3 2 2" xfId="66"/>
    <cellStyle name="Note 3 2 3" xfId="59"/>
    <cellStyle name="Note 3 2 4" xfId="63"/>
    <cellStyle name="Note 3 2 5" xfId="84"/>
    <cellStyle name="Note 3 2 6" xfId="68"/>
    <cellStyle name="Note 3 2 7" xfId="86"/>
    <cellStyle name="Note 3 2 8" xfId="85"/>
    <cellStyle name="Note 3 2 9" xfId="78"/>
    <cellStyle name="Porcentaje" xfId="3" builtinId="5"/>
    <cellStyle name="Porcentaje 2" xfId="45"/>
    <cellStyle name="Porcentaje 3" xfId="51"/>
    <cellStyle name="Porcentaje 3 2" xfId="58"/>
    <cellStyle name="Porcentaje 4 2" xfId="46"/>
    <cellStyle name="Porcentual 4" xfId="47"/>
  </cellStyles>
  <dxfs count="553">
    <dxf>
      <font>
        <color rgb="FFFF0000"/>
      </font>
    </dxf>
    <dxf>
      <font>
        <color rgb="FFFF0000"/>
      </font>
    </dxf>
    <dxf>
      <font>
        <color rgb="FFFF0000"/>
      </font>
    </dxf>
    <dxf>
      <font>
        <color rgb="FF9C0006"/>
      </font>
      <fill>
        <patternFill>
          <bgColor rgb="FFFFC7CE"/>
        </patternFill>
      </fill>
    </dxf>
    <dxf>
      <font>
        <b/>
        <i val="0"/>
      </font>
      <fill>
        <patternFill>
          <bgColor rgb="FFFF0000"/>
        </patternFill>
      </fill>
    </dxf>
    <dxf>
      <font>
        <strike val="0"/>
        <color theme="1"/>
      </font>
      <fill>
        <patternFill>
          <bgColor rgb="FF92D050"/>
        </patternFill>
      </fill>
    </dxf>
    <dxf>
      <font>
        <strike val="0"/>
        <color theme="1"/>
      </font>
      <fill>
        <patternFill>
          <bgColor rgb="FFFFFF6A"/>
        </patternFill>
      </fill>
    </dxf>
    <dxf>
      <font>
        <strike val="0"/>
        <color auto="1"/>
      </font>
      <fill>
        <patternFill>
          <bgColor rgb="FFFF6565"/>
        </patternFill>
      </fill>
    </dxf>
    <dxf>
      <font>
        <b val="0"/>
        <i val="0"/>
        <strike val="0"/>
        <color theme="0"/>
      </font>
      <fill>
        <patternFill>
          <bgColor theme="1"/>
        </patternFill>
      </fill>
    </dxf>
    <dxf>
      <font>
        <color theme="1"/>
      </font>
      <fill>
        <patternFill>
          <bgColor rgb="FF92D050"/>
        </patternFill>
      </fill>
    </dxf>
    <dxf>
      <font>
        <color theme="1"/>
      </font>
      <fill>
        <patternFill>
          <bgColor rgb="FFFFFF00"/>
        </patternFill>
      </fill>
    </dxf>
    <dxf>
      <font>
        <color rgb="FF9C0006"/>
      </font>
      <fill>
        <patternFill>
          <bgColor rgb="FFFFC7CE"/>
        </patternFill>
      </fill>
    </dxf>
    <dxf>
      <font>
        <color theme="0"/>
      </font>
      <fill>
        <patternFill>
          <bgColor rgb="FFFF0000"/>
        </patternFill>
      </fill>
    </dxf>
    <dxf>
      <font>
        <color rgb="FF006100"/>
      </font>
      <fill>
        <patternFill>
          <bgColor rgb="FFC6EFCE"/>
        </patternFill>
      </fill>
    </dxf>
    <dxf>
      <font>
        <color theme="1"/>
      </font>
      <fill>
        <patternFill>
          <bgColor rgb="FF92D050"/>
        </patternFill>
      </fill>
    </dxf>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006100"/>
      </font>
      <fill>
        <patternFill>
          <bgColor rgb="FFC6EFCE"/>
        </patternFill>
      </fill>
    </dxf>
    <dxf>
      <font>
        <color theme="1"/>
      </font>
      <fill>
        <patternFill>
          <bgColor rgb="FF92D050"/>
        </patternFill>
      </fill>
    </dxf>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rgb="FF9C0006"/>
      </font>
      <fill>
        <patternFill>
          <bgColor rgb="FFFFC7CE"/>
        </patternFill>
      </fill>
    </dxf>
    <dxf>
      <font>
        <color theme="1"/>
      </font>
      <fill>
        <patternFill>
          <bgColor rgb="FFFFFF00"/>
        </patternFill>
      </fill>
    </dxf>
    <dxf>
      <font>
        <color rgb="FF006100"/>
      </font>
      <fill>
        <patternFill>
          <bgColor rgb="FFC6EFCE"/>
        </patternFill>
      </fill>
    </dxf>
    <dxf>
      <font>
        <color theme="1"/>
      </font>
      <fill>
        <patternFill>
          <bgColor rgb="FFFFFF00"/>
        </patternFill>
      </fill>
    </dxf>
    <dxf>
      <font>
        <color theme="1"/>
      </font>
      <fill>
        <patternFill>
          <bgColor rgb="FF92D05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rgb="FF006100"/>
      </font>
      <fill>
        <patternFill>
          <bgColor rgb="FFC6EFCE"/>
        </patternFill>
      </fill>
    </dxf>
    <dxf>
      <font>
        <color theme="1"/>
      </font>
      <fill>
        <patternFill>
          <bgColor rgb="FF92D050"/>
        </patternFill>
      </fill>
    </dxf>
    <dxf>
      <font>
        <color theme="1"/>
      </font>
      <fill>
        <patternFill>
          <bgColor rgb="FFFFFF00"/>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006100"/>
      </font>
      <fill>
        <patternFill>
          <bgColor rgb="FFC6EFCE"/>
        </patternFill>
      </fill>
    </dxf>
    <dxf>
      <font>
        <color theme="1"/>
      </font>
      <fill>
        <patternFill>
          <bgColor rgb="FF92D050"/>
        </patternFill>
      </fill>
    </dxf>
    <dxf>
      <font>
        <color theme="1"/>
      </font>
      <fill>
        <patternFill>
          <bgColor rgb="FFFFFF00"/>
        </patternFill>
      </fill>
    </dxf>
    <dxf>
      <font>
        <color rgb="FF9C0006"/>
      </font>
      <fill>
        <patternFill>
          <bgColor rgb="FFFFC7CE"/>
        </patternFill>
      </fill>
    </dxf>
    <dxf>
      <font>
        <color theme="1"/>
      </font>
      <fill>
        <patternFill>
          <bgColor rgb="FF92D050"/>
        </patternFill>
      </fill>
    </dxf>
    <dxf>
      <font>
        <color theme="1"/>
      </font>
      <fill>
        <patternFill>
          <bgColor rgb="FFFFFF00"/>
        </patternFill>
      </fill>
    </dxf>
    <dxf>
      <font>
        <color rgb="FF9C0006"/>
      </font>
      <fill>
        <patternFill>
          <bgColor rgb="FFFFC7CE"/>
        </patternFill>
      </fill>
    </dxf>
    <dxf>
      <font>
        <color theme="0"/>
      </font>
      <fill>
        <patternFill>
          <bgColor rgb="FFFF0000"/>
        </patternFill>
      </fill>
    </dxf>
    <dxf>
      <font>
        <color theme="1"/>
      </font>
      <fill>
        <patternFill>
          <bgColor rgb="FF92D050"/>
        </patternFill>
      </fill>
    </dxf>
    <dxf>
      <font>
        <color theme="1"/>
      </font>
      <fill>
        <patternFill>
          <bgColor rgb="FFFFFF00"/>
        </patternFill>
      </fill>
    </dxf>
    <dxf>
      <font>
        <color rgb="FF9C0006"/>
      </font>
      <fill>
        <patternFill>
          <bgColor rgb="FFFFC7CE"/>
        </patternFill>
      </fill>
    </dxf>
    <dxf>
      <font>
        <color theme="0"/>
      </font>
      <fill>
        <patternFill>
          <bgColor rgb="FFFF0000"/>
        </patternFill>
      </fill>
    </dxf>
    <dxf>
      <font>
        <color theme="1"/>
      </font>
      <fill>
        <patternFill>
          <bgColor rgb="FF92D050"/>
        </patternFill>
      </fill>
    </dxf>
    <dxf>
      <font>
        <color theme="1"/>
      </font>
      <fill>
        <patternFill>
          <bgColor rgb="FFFFFF00"/>
        </patternFill>
      </fill>
    </dxf>
    <dxf>
      <font>
        <color rgb="FF9C0006"/>
      </font>
      <fill>
        <patternFill>
          <bgColor rgb="FFFFC7CE"/>
        </patternFill>
      </fill>
    </dxf>
    <dxf>
      <font>
        <color theme="1"/>
      </font>
      <fill>
        <patternFill>
          <bgColor rgb="FFFF0000"/>
        </patternFill>
      </fill>
    </dxf>
    <dxf>
      <font>
        <color theme="1"/>
      </font>
    </dxf>
    <dxf>
      <font>
        <color theme="0"/>
      </font>
    </dxf>
    <dxf>
      <font>
        <color rgb="FF9C0006"/>
      </font>
      <fill>
        <patternFill>
          <bgColor rgb="FFFFC7CE"/>
        </patternFill>
      </fill>
    </dxf>
    <dxf>
      <font>
        <color theme="1"/>
      </font>
      <fill>
        <patternFill>
          <bgColor rgb="FFFF0000"/>
        </patternFill>
      </fill>
    </dxf>
    <dxf>
      <font>
        <color theme="1"/>
      </font>
      <fill>
        <patternFill>
          <bgColor rgb="FFFFFF00"/>
        </patternFill>
      </fill>
    </dxf>
    <dxf>
      <fill>
        <patternFill>
          <bgColor rgb="FF92D050"/>
        </patternFill>
      </fill>
    </dxf>
    <dxf>
      <font>
        <color theme="1"/>
      </font>
      <fill>
        <patternFill>
          <bgColor rgb="FFFF0000"/>
        </patternFill>
      </fill>
    </dxf>
    <dxf>
      <font>
        <color theme="1"/>
      </font>
      <fill>
        <patternFill>
          <bgColor rgb="FF92D050"/>
        </patternFill>
      </fill>
    </dxf>
    <dxf>
      <font>
        <color theme="1"/>
      </font>
      <fill>
        <patternFill>
          <bgColor rgb="FFFFFF00"/>
        </patternFill>
      </fill>
    </dxf>
    <dxf>
      <font>
        <color rgb="FF9C0006"/>
      </font>
      <fill>
        <patternFill>
          <bgColor rgb="FFFFC7CE"/>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dxf>
    <dxf>
      <font>
        <color theme="1"/>
      </font>
      <fill>
        <patternFill>
          <bgColor rgb="FFFFFF00"/>
        </patternFill>
      </fill>
    </dxf>
    <dxf>
      <font>
        <color theme="1"/>
      </font>
      <fill>
        <patternFill>
          <bgColor rgb="FF92D050"/>
        </patternFill>
      </fill>
    </dxf>
    <dxf>
      <font>
        <color rgb="FF9C0006"/>
      </font>
      <fill>
        <patternFill>
          <bgColor rgb="FFFFC7CE"/>
        </patternFill>
      </fill>
    </dxf>
    <dxf>
      <font>
        <color theme="1"/>
      </font>
      <fill>
        <patternFill>
          <bgColor rgb="FFFF0000"/>
        </patternFill>
      </fill>
    </dxf>
    <dxf>
      <font>
        <color theme="1"/>
      </font>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CC"/>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6"/>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ont>
        <u/>
        <color rgb="FFC00000"/>
      </font>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ont>
        <u/>
        <color rgb="FFC00000"/>
      </font>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ont>
        <u/>
        <color rgb="FFC00000"/>
      </font>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C6EFCE"/>
        </patternFill>
      </fill>
    </dxf>
    <dxf>
      <fill>
        <patternFill>
          <bgColor rgb="FFFFEB9C"/>
        </patternFill>
      </fill>
    </dxf>
    <dxf>
      <fill>
        <patternFill>
          <bgColor rgb="FFFFC7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ont>
        <u/>
        <color rgb="FFC00000"/>
      </font>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ont>
        <u/>
        <color rgb="FFC00000"/>
      </font>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ont>
        <u/>
        <color rgb="FFC00000"/>
      </font>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ont>
        <u/>
        <color rgb="FFC00000"/>
      </font>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C6EFCE"/>
        </patternFill>
      </fill>
    </dxf>
    <dxf>
      <fill>
        <patternFill>
          <bgColor rgb="FFFFEB9C"/>
        </patternFill>
      </fill>
    </dxf>
    <dxf>
      <fill>
        <patternFill>
          <bgColor rgb="FFFFC7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ont>
        <u/>
        <color rgb="FFC00000"/>
      </font>
    </dxf>
    <dxf>
      <font>
        <color rgb="FFFF0000"/>
      </font>
    </dxf>
    <dxf>
      <font>
        <color rgb="FFFF0000"/>
      </font>
    </dxf>
    <dxf>
      <font>
        <color rgb="FFFF0000"/>
      </font>
    </dxf>
    <dxf>
      <font>
        <color rgb="FFFF0000"/>
      </font>
    </dxf>
    <dxf>
      <font>
        <color rgb="FFFF0000"/>
      </font>
    </dxf>
    <dxf>
      <font>
        <color theme="1"/>
      </font>
      <fill>
        <patternFill>
          <bgColor rgb="FF92D050"/>
        </patternFill>
      </fill>
    </dxf>
    <dxf>
      <font>
        <color theme="1"/>
      </font>
      <fill>
        <patternFill>
          <bgColor rgb="FFFFFF00"/>
        </patternFill>
      </fill>
    </dxf>
    <dxf>
      <font>
        <color theme="1"/>
      </font>
      <fill>
        <patternFill>
          <bgColor rgb="FFFFC7CE"/>
        </patternFill>
      </fill>
    </dxf>
    <dxf>
      <font>
        <color theme="1"/>
      </font>
      <fill>
        <patternFill>
          <bgColor rgb="FFFF0000"/>
        </patternFill>
      </fill>
    </dxf>
    <dxf>
      <fill>
        <patternFill>
          <bgColor rgb="FFC6EFCE"/>
        </patternFill>
      </fill>
    </dxf>
    <dxf>
      <fill>
        <patternFill>
          <bgColor rgb="FFFFEB9C"/>
        </patternFill>
      </fill>
    </dxf>
    <dxf>
      <fill>
        <patternFill>
          <bgColor rgb="FFFFC7CE"/>
        </patternFill>
      </fill>
    </dxf>
    <dxf>
      <font>
        <color theme="1"/>
      </font>
      <fill>
        <patternFill>
          <bgColor rgb="FF92D050"/>
        </patternFill>
      </fill>
    </dxf>
    <dxf>
      <fill>
        <patternFill>
          <bgColor rgb="FFFFFF00"/>
        </patternFill>
      </fill>
    </dxf>
    <dxf>
      <fill>
        <patternFill>
          <bgColor rgb="FFFF0000"/>
        </patternFill>
      </fill>
    </dxf>
    <dxf>
      <font>
        <color theme="1"/>
      </font>
      <fill>
        <patternFill>
          <bgColor rgb="FFC00000"/>
        </patternFill>
      </fill>
    </dxf>
    <dxf>
      <fill>
        <patternFill>
          <bgColor rgb="FFC6EFCE"/>
        </patternFill>
      </fill>
    </dxf>
    <dxf>
      <fill>
        <patternFill>
          <bgColor rgb="FFFFEB9C"/>
        </patternFill>
      </fill>
    </dxf>
    <dxf>
      <fill>
        <patternFill>
          <bgColor rgb="FFFFC7CE"/>
        </patternFill>
      </fill>
    </dxf>
    <dxf>
      <font>
        <color theme="1"/>
      </font>
      <fill>
        <patternFill>
          <bgColor rgb="FF92D050"/>
        </patternFill>
      </fill>
    </dxf>
    <dxf>
      <fill>
        <patternFill>
          <bgColor rgb="FFFFFF00"/>
        </patternFill>
      </fill>
    </dxf>
    <dxf>
      <fill>
        <patternFill>
          <bgColor rgb="FFFF0000"/>
        </patternFill>
      </fill>
    </dxf>
    <dxf>
      <font>
        <color theme="1"/>
      </font>
      <fill>
        <patternFill>
          <bgColor rgb="FFFF0000"/>
        </patternFill>
      </fill>
    </dxf>
    <dxf>
      <font>
        <color theme="0"/>
      </font>
      <fill>
        <patternFill>
          <bgColor theme="3" tint="-0.499984740745262"/>
        </patternFill>
      </fill>
    </dxf>
    <dxf>
      <font>
        <color theme="1"/>
      </font>
      <fill>
        <patternFill>
          <bgColor rgb="FF92D050"/>
        </patternFill>
      </fill>
    </dxf>
    <dxf>
      <font>
        <color theme="1"/>
      </font>
      <fill>
        <patternFill>
          <bgColor rgb="FFFF0000"/>
        </patternFill>
      </fill>
    </dxf>
    <dxf>
      <font>
        <color auto="1"/>
      </font>
      <fill>
        <patternFill>
          <bgColor rgb="FF92D050"/>
        </patternFill>
      </fill>
    </dxf>
    <dxf>
      <font>
        <b/>
        <i val="0"/>
        <color auto="1"/>
      </font>
      <fill>
        <patternFill>
          <bgColor rgb="FFFFFF00"/>
        </patternFill>
      </fill>
    </dxf>
    <dxf>
      <font>
        <color auto="1"/>
      </font>
      <fill>
        <patternFill>
          <bgColor rgb="FFFF0000"/>
        </patternFill>
      </fill>
    </dxf>
    <dxf>
      <font>
        <color theme="0"/>
      </font>
      <fill>
        <patternFill>
          <bgColor theme="3" tint="-0.499984740745262"/>
        </patternFill>
      </fill>
    </dxf>
    <dxf>
      <font>
        <color theme="1"/>
      </font>
      <fill>
        <patternFill>
          <bgColor rgb="FF92D050"/>
        </patternFill>
      </fill>
    </dxf>
    <dxf>
      <font>
        <color theme="1"/>
      </font>
      <fill>
        <patternFill>
          <bgColor rgb="FFFF0000"/>
        </patternFill>
      </fill>
    </dxf>
    <dxf>
      <font>
        <b val="0"/>
        <i val="0"/>
        <color auto="1"/>
      </font>
      <fill>
        <patternFill>
          <bgColor rgb="FF92D050"/>
        </patternFill>
      </fill>
    </dxf>
    <dxf>
      <font>
        <b val="0"/>
        <i val="0"/>
        <color auto="1"/>
      </font>
      <fill>
        <patternFill>
          <bgColor rgb="FFFFFF00"/>
        </patternFill>
      </fill>
    </dxf>
    <dxf>
      <font>
        <color theme="1"/>
      </font>
      <fill>
        <patternFill>
          <bgColor rgb="FFFF0000"/>
        </patternFill>
      </fill>
    </dxf>
    <dxf>
      <font>
        <color auto="1"/>
      </font>
      <fill>
        <patternFill>
          <bgColor rgb="FF92D050"/>
        </patternFill>
      </fill>
    </dxf>
    <dxf>
      <font>
        <b/>
        <i val="0"/>
        <color auto="1"/>
      </font>
      <fill>
        <patternFill>
          <bgColor rgb="FFFFFF00"/>
        </patternFill>
      </fill>
    </dxf>
    <dxf>
      <font>
        <color auto="1"/>
      </font>
      <fill>
        <patternFill>
          <bgColor rgb="FFFF0000"/>
        </patternFill>
      </fill>
    </dxf>
    <dxf>
      <font>
        <strike val="0"/>
        <color theme="1"/>
      </font>
      <fill>
        <patternFill>
          <bgColor rgb="FF92D050"/>
        </patternFill>
      </fill>
    </dxf>
    <dxf>
      <font>
        <strike val="0"/>
        <color theme="1"/>
      </font>
      <fill>
        <patternFill>
          <bgColor rgb="FFFFFF66"/>
        </patternFill>
      </fill>
    </dxf>
    <dxf>
      <font>
        <strike val="0"/>
        <color auto="1"/>
      </font>
      <fill>
        <patternFill>
          <bgColor rgb="FFFF6565"/>
        </patternFill>
      </fill>
    </dxf>
    <dxf>
      <font>
        <b val="0"/>
        <i val="0"/>
        <strike val="0"/>
        <color theme="0"/>
      </font>
      <fill>
        <patternFill>
          <bgColor theme="1"/>
        </patternFill>
      </fill>
    </dxf>
    <dxf>
      <font>
        <strike val="0"/>
        <color theme="1"/>
      </font>
      <fill>
        <patternFill>
          <bgColor rgb="FF92D050"/>
        </patternFill>
      </fill>
    </dxf>
    <dxf>
      <font>
        <strike val="0"/>
        <color theme="1"/>
      </font>
      <fill>
        <patternFill>
          <bgColor rgb="FFFFFF00"/>
        </patternFill>
      </fill>
    </dxf>
    <dxf>
      <font>
        <strike val="0"/>
        <color theme="1"/>
      </font>
      <fill>
        <patternFill>
          <bgColor rgb="FFFF0000"/>
        </patternFill>
      </fill>
    </dxf>
    <dxf>
      <font>
        <strike val="0"/>
        <color theme="1"/>
      </font>
      <fill>
        <patternFill>
          <bgColor rgb="FF92D050"/>
        </patternFill>
      </fill>
    </dxf>
    <dxf>
      <font>
        <strike val="0"/>
        <color theme="1"/>
      </font>
      <fill>
        <patternFill>
          <bgColor rgb="FFFFFF00"/>
        </patternFill>
      </fill>
    </dxf>
    <dxf>
      <font>
        <strike val="0"/>
        <color theme="1"/>
      </font>
      <fill>
        <patternFill>
          <bgColor rgb="FFFF0000"/>
        </patternFill>
      </fill>
    </dxf>
    <dxf>
      <fill>
        <patternFill>
          <bgColor rgb="FF92D050"/>
        </patternFill>
      </fill>
    </dxf>
    <dxf>
      <fill>
        <patternFill>
          <bgColor rgb="FFC00000"/>
        </patternFill>
      </fill>
    </dxf>
    <dxf>
      <fill>
        <patternFill>
          <bgColor rgb="FFFF0000"/>
        </patternFill>
      </fill>
    </dxf>
    <dxf>
      <fill>
        <patternFill>
          <bgColor rgb="FFFFFF00"/>
        </patternFill>
      </fill>
    </dxf>
    <dxf>
      <font>
        <strike val="0"/>
        <color theme="1"/>
      </font>
      <fill>
        <patternFill>
          <bgColor rgb="FF92D050"/>
        </patternFill>
      </fill>
    </dxf>
    <dxf>
      <font>
        <strike val="0"/>
        <color theme="1"/>
      </font>
      <fill>
        <patternFill>
          <bgColor rgb="FFFFFF6A"/>
        </patternFill>
      </fill>
    </dxf>
    <dxf>
      <font>
        <strike val="0"/>
        <color theme="1"/>
      </font>
      <fill>
        <patternFill>
          <bgColor rgb="FFFF6565"/>
        </patternFill>
      </fill>
    </dxf>
    <dxf>
      <fill>
        <patternFill>
          <bgColor rgb="FF92D050"/>
        </patternFill>
      </fill>
    </dxf>
    <dxf>
      <fill>
        <patternFill>
          <bgColor rgb="FFFF0000"/>
        </patternFill>
      </fill>
    </dxf>
    <dxf>
      <fill>
        <patternFill>
          <bgColor rgb="FFFF6565"/>
        </patternFill>
      </fill>
    </dxf>
    <dxf>
      <fill>
        <patternFill>
          <bgColor rgb="FFFFFF6A"/>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C6EFCE"/>
        </patternFill>
      </fill>
    </dxf>
    <dxf>
      <fill>
        <patternFill>
          <bgColor rgb="FFFFEB9C"/>
        </patternFill>
      </fill>
    </dxf>
    <dxf>
      <fill>
        <patternFill>
          <bgColor rgb="FFFFC7CE"/>
        </patternFill>
      </fill>
    </dxf>
    <dxf>
      <font>
        <color theme="1"/>
      </font>
      <fill>
        <patternFill>
          <bgColor rgb="FF92D050"/>
        </patternFill>
      </fill>
    </dxf>
    <dxf>
      <fill>
        <patternFill>
          <bgColor rgb="FFFFFF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FFC7CE"/>
        </patternFill>
      </fill>
    </dxf>
    <dxf>
      <fill>
        <patternFill>
          <bgColor rgb="FFC6EFCE"/>
        </patternFill>
      </fill>
    </dxf>
    <dxf>
      <fill>
        <patternFill>
          <bgColor rgb="FFFFC7CE"/>
        </patternFill>
      </fill>
    </dxf>
    <dxf>
      <fill>
        <patternFill>
          <bgColor rgb="FFC6EFCE"/>
        </patternFill>
      </fill>
    </dxf>
    <dxf>
      <fill>
        <patternFill>
          <bgColor rgb="FFC6EFCE"/>
        </patternFill>
      </fill>
    </dxf>
    <dxf>
      <fill>
        <patternFill>
          <bgColor rgb="FFFFEB9C"/>
        </patternFill>
      </fill>
    </dxf>
    <dxf>
      <fill>
        <patternFill>
          <bgColor rgb="FFFFC7CE"/>
        </patternFill>
      </fill>
    </dxf>
    <dxf>
      <font>
        <color theme="0" tint="-0.499984740745262"/>
      </font>
      <fill>
        <patternFill>
          <bgColor rgb="FFC6EFCE"/>
        </patternFill>
      </fill>
    </dxf>
    <dxf>
      <font>
        <color theme="0" tint="-0.499984740745262"/>
      </font>
      <fill>
        <patternFill>
          <bgColor rgb="FFFFEB9C"/>
        </patternFill>
      </fill>
    </dxf>
    <dxf>
      <font>
        <color theme="0" tint="-0.499984740745262"/>
      </font>
      <fill>
        <patternFill>
          <bgColor rgb="FFFFC7CE"/>
        </patternFill>
      </fill>
    </dxf>
    <dxf>
      <fill>
        <patternFill>
          <bgColor rgb="FFC6EFCE"/>
        </patternFill>
      </fill>
    </dxf>
    <dxf>
      <fill>
        <patternFill>
          <bgColor rgb="FFFFEB9C"/>
        </patternFill>
      </fill>
    </dxf>
    <dxf>
      <fill>
        <patternFill>
          <bgColor rgb="FFFFC7CE"/>
        </patternFill>
      </fill>
    </dxf>
    <dxf>
      <fill>
        <patternFill>
          <bgColor rgb="FFFFC7CE"/>
        </patternFill>
      </fill>
    </dxf>
    <dxf>
      <fill>
        <patternFill>
          <bgColor rgb="FFC6EFCE"/>
        </patternFill>
      </fill>
    </dxf>
    <dxf>
      <fill>
        <patternFill>
          <bgColor rgb="FFC6EFCE"/>
        </patternFill>
      </fill>
    </dxf>
    <dxf>
      <fill>
        <patternFill>
          <bgColor rgb="FFFFEB9C"/>
        </patternFill>
      </fill>
    </dxf>
    <dxf>
      <fill>
        <patternFill>
          <bgColor rgb="FFFFC7CE"/>
        </patternFill>
      </fill>
    </dxf>
    <dxf>
      <font>
        <color theme="0" tint="-0.499984740745262"/>
      </font>
      <fill>
        <patternFill>
          <bgColor rgb="FFC6EFCE"/>
        </patternFill>
      </fill>
    </dxf>
    <dxf>
      <font>
        <color theme="0" tint="-0.499984740745262"/>
      </font>
      <fill>
        <patternFill>
          <bgColor rgb="FFFFEB9C"/>
        </patternFill>
      </fill>
    </dxf>
    <dxf>
      <font>
        <color theme="0" tint="-0.499984740745262"/>
      </font>
      <fill>
        <patternFill>
          <bgColor rgb="FFFFC7CE"/>
        </patternFill>
      </fill>
    </dxf>
    <dxf>
      <fill>
        <patternFill>
          <bgColor rgb="FFC6EFCE"/>
        </patternFill>
      </fill>
    </dxf>
    <dxf>
      <fill>
        <patternFill>
          <bgColor rgb="FFFFEB9C"/>
        </patternFill>
      </fill>
    </dxf>
    <dxf>
      <fill>
        <patternFill>
          <bgColor rgb="FFFFC7CE"/>
        </patternFill>
      </fill>
    </dxf>
    <dxf>
      <font>
        <color theme="0" tint="-0.499984740745262"/>
      </font>
      <fill>
        <patternFill>
          <bgColor rgb="FFC6EFCE"/>
        </patternFill>
      </fill>
    </dxf>
    <dxf>
      <font>
        <color theme="0" tint="-0.499984740745262"/>
      </font>
      <fill>
        <patternFill>
          <bgColor rgb="FFFFEB9C"/>
        </patternFill>
      </fill>
    </dxf>
    <dxf>
      <font>
        <color theme="0" tint="-0.499984740745262"/>
      </font>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FFC7CE"/>
        </patternFill>
      </fill>
    </dxf>
    <dxf>
      <fill>
        <patternFill>
          <bgColor rgb="FFC6EFCE"/>
        </patternFill>
      </fill>
    </dxf>
  </dxfs>
  <tableStyles count="0" defaultTableStyle="TableStyleMedium2" defaultPivotStyle="PivotStyleLight16"/>
  <colors>
    <mruColors>
      <color rgb="FFCCECFF"/>
      <color rgb="FFFF7C80"/>
      <color rgb="FFFEF8F4"/>
      <color rgb="FFFF6565"/>
      <color rgb="FFFF0000"/>
      <color rgb="FFFFFF65"/>
      <color rgb="FFFFFF99"/>
      <color rgb="FFFFFF6A"/>
      <color rgb="FFFFFF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image" Target="../media/image13.emf"/><Relationship Id="rId7" Type="http://schemas.openxmlformats.org/officeDocument/2006/relationships/image" Target="../media/image17.emf"/><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14.emf"/></Relationships>
</file>

<file path=xl/drawings/_rels/drawing11.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112059</xdr:colOff>
      <xdr:row>0</xdr:row>
      <xdr:rowOff>134470</xdr:rowOff>
    </xdr:from>
    <xdr:to>
      <xdr:col>1</xdr:col>
      <xdr:colOff>931209</xdr:colOff>
      <xdr:row>1</xdr:row>
      <xdr:rowOff>54348</xdr:rowOff>
    </xdr:to>
    <xdr:pic>
      <xdr:nvPicPr>
        <xdr:cNvPr id="9" name="3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59" y="134470"/>
          <a:ext cx="1390650" cy="390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981075</xdr:colOff>
      <xdr:row>12</xdr:row>
      <xdr:rowOff>104775</xdr:rowOff>
    </xdr:from>
    <xdr:to>
      <xdr:col>0</xdr:col>
      <xdr:colOff>6591300</xdr:colOff>
      <xdr:row>19</xdr:row>
      <xdr:rowOff>19050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 y="5657850"/>
          <a:ext cx="561022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76201</xdr:rowOff>
    </xdr:from>
    <xdr:to>
      <xdr:col>0</xdr:col>
      <xdr:colOff>8058046</xdr:colOff>
      <xdr:row>36</xdr:row>
      <xdr:rowOff>114301</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20201"/>
          <a:ext cx="8058046" cy="156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390525</xdr:colOff>
      <xdr:row>53</xdr:row>
      <xdr:rowOff>103688</xdr:rowOff>
    </xdr:from>
    <xdr:to>
      <xdr:col>0</xdr:col>
      <xdr:colOff>7515225</xdr:colOff>
      <xdr:row>61</xdr:row>
      <xdr:rowOff>38100</xdr:rowOff>
    </xdr:to>
    <xdr:pic>
      <xdr:nvPicPr>
        <xdr:cNvPr id="8" name="Imagen 7">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16029488"/>
          <a:ext cx="7124700" cy="1458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866775</xdr:colOff>
      <xdr:row>41</xdr:row>
      <xdr:rowOff>85725</xdr:rowOff>
    </xdr:from>
    <xdr:to>
      <xdr:col>0</xdr:col>
      <xdr:colOff>5334000</xdr:colOff>
      <xdr:row>45</xdr:row>
      <xdr:rowOff>285750</xdr:rowOff>
    </xdr:to>
    <xdr:pic>
      <xdr:nvPicPr>
        <xdr:cNvPr id="11" name="Imagen 10">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6775" y="12087225"/>
          <a:ext cx="44672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1323975</xdr:colOff>
      <xdr:row>63</xdr:row>
      <xdr:rowOff>66675</xdr:rowOff>
    </xdr:from>
    <xdr:to>
      <xdr:col>0</xdr:col>
      <xdr:colOff>6600825</xdr:colOff>
      <xdr:row>68</xdr:row>
      <xdr:rowOff>76200</xdr:rowOff>
    </xdr:to>
    <xdr:pic>
      <xdr:nvPicPr>
        <xdr:cNvPr id="12" name="Imagen 11">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23975" y="18497550"/>
          <a:ext cx="52768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1495425</xdr:colOff>
      <xdr:row>78</xdr:row>
      <xdr:rowOff>9525</xdr:rowOff>
    </xdr:from>
    <xdr:to>
      <xdr:col>0</xdr:col>
      <xdr:colOff>6343650</xdr:colOff>
      <xdr:row>86</xdr:row>
      <xdr:rowOff>76200</xdr:rowOff>
    </xdr:to>
    <xdr:pic>
      <xdr:nvPicPr>
        <xdr:cNvPr id="13" name="Imagen 12">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95425" y="22259925"/>
          <a:ext cx="4848225" cy="159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3038475</xdr:colOff>
      <xdr:row>70</xdr:row>
      <xdr:rowOff>47625</xdr:rowOff>
    </xdr:from>
    <xdr:to>
      <xdr:col>0</xdr:col>
      <xdr:colOff>4505325</xdr:colOff>
      <xdr:row>75</xdr:row>
      <xdr:rowOff>295275</xdr:rowOff>
    </xdr:to>
    <xdr:pic>
      <xdr:nvPicPr>
        <xdr:cNvPr id="20" name="Imagen 19">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38475" y="20002500"/>
          <a:ext cx="1466850"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1695450</xdr:colOff>
      <xdr:row>89</xdr:row>
      <xdr:rowOff>66675</xdr:rowOff>
    </xdr:from>
    <xdr:to>
      <xdr:col>0</xdr:col>
      <xdr:colOff>5972175</xdr:colOff>
      <xdr:row>95</xdr:row>
      <xdr:rowOff>123825</xdr:rowOff>
    </xdr:to>
    <xdr:pic>
      <xdr:nvPicPr>
        <xdr:cNvPr id="21" name="Imagen 20">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95450" y="24765000"/>
          <a:ext cx="427672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933450</xdr:colOff>
      <xdr:row>21</xdr:row>
      <xdr:rowOff>66675</xdr:rowOff>
    </xdr:from>
    <xdr:to>
      <xdr:col>4</xdr:col>
      <xdr:colOff>704850</xdr:colOff>
      <xdr:row>29</xdr:row>
      <xdr:rowOff>133350</xdr:rowOff>
    </xdr:to>
    <xdr:pic>
      <xdr:nvPicPr>
        <xdr:cNvPr id="3" name="Imagen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12430125"/>
          <a:ext cx="5705475" cy="159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819150</xdr:colOff>
      <xdr:row>31</xdr:row>
      <xdr:rowOff>180975</xdr:rowOff>
    </xdr:from>
    <xdr:to>
      <xdr:col>4</xdr:col>
      <xdr:colOff>1000125</xdr:colOff>
      <xdr:row>40</xdr:row>
      <xdr:rowOff>57150</xdr:rowOff>
    </xdr:to>
    <xdr:pic>
      <xdr:nvPicPr>
        <xdr:cNvPr id="4" name="Imagen 3">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 y="14649450"/>
          <a:ext cx="6115050" cy="159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42</xdr:row>
      <xdr:rowOff>171450</xdr:rowOff>
    </xdr:from>
    <xdr:to>
      <xdr:col>3</xdr:col>
      <xdr:colOff>295275</xdr:colOff>
      <xdr:row>51</xdr:row>
      <xdr:rowOff>47625</xdr:rowOff>
    </xdr:to>
    <xdr:pic>
      <xdr:nvPicPr>
        <xdr:cNvPr id="5" name="Imagen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85925" y="17002125"/>
          <a:ext cx="2752725" cy="159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38101</xdr:rowOff>
    </xdr:from>
    <xdr:to>
      <xdr:col>1</xdr:col>
      <xdr:colOff>1171575</xdr:colOff>
      <xdr:row>0</xdr:row>
      <xdr:rowOff>571501</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38101"/>
          <a:ext cx="1038225" cy="533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161925</xdr:rowOff>
    </xdr:from>
    <xdr:to>
      <xdr:col>1</xdr:col>
      <xdr:colOff>797511</xdr:colOff>
      <xdr:row>2</xdr:row>
      <xdr:rowOff>66675</xdr:rowOff>
    </xdr:to>
    <xdr:pic>
      <xdr:nvPicPr>
        <xdr:cNvPr id="3" name="2 Imagen">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61925"/>
          <a:ext cx="1216611" cy="285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242454</xdr:colOff>
      <xdr:row>0</xdr:row>
      <xdr:rowOff>173182</xdr:rowOff>
    </xdr:from>
    <xdr:to>
      <xdr:col>1</xdr:col>
      <xdr:colOff>2254610</xdr:colOff>
      <xdr:row>0</xdr:row>
      <xdr:rowOff>637526</xdr:rowOff>
    </xdr:to>
    <xdr:pic>
      <xdr:nvPicPr>
        <xdr:cNvPr id="2" name="1 Imagen">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854" y="173182"/>
          <a:ext cx="2012156" cy="4643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313765</xdr:colOff>
      <xdr:row>0</xdr:row>
      <xdr:rowOff>78442</xdr:rowOff>
    </xdr:from>
    <xdr:to>
      <xdr:col>2</xdr:col>
      <xdr:colOff>67235</xdr:colOff>
      <xdr:row>0</xdr:row>
      <xdr:rowOff>582706</xdr:rowOff>
    </xdr:to>
    <xdr:pic>
      <xdr:nvPicPr>
        <xdr:cNvPr id="3" name="2 Imagen">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647" y="78442"/>
          <a:ext cx="2061882" cy="5042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299357</xdr:colOff>
      <xdr:row>0</xdr:row>
      <xdr:rowOff>176893</xdr:rowOff>
    </xdr:from>
    <xdr:to>
      <xdr:col>1</xdr:col>
      <xdr:colOff>2361239</xdr:colOff>
      <xdr:row>1</xdr:row>
      <xdr:rowOff>286550</xdr:rowOff>
    </xdr:to>
    <xdr:pic>
      <xdr:nvPicPr>
        <xdr:cNvPr id="3" name="2 Imagen">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214" y="176893"/>
          <a:ext cx="2061882" cy="5042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57149</xdr:colOff>
      <xdr:row>1</xdr:row>
      <xdr:rowOff>219075</xdr:rowOff>
    </xdr:to>
    <xdr:pic>
      <xdr:nvPicPr>
        <xdr:cNvPr id="4" name="3 Imagen">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933574" cy="514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1928532</xdr:colOff>
      <xdr:row>0</xdr:row>
      <xdr:rowOff>599514</xdr:rowOff>
    </xdr:to>
    <xdr:pic>
      <xdr:nvPicPr>
        <xdr:cNvPr id="4" name="3 Imagen">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95250"/>
          <a:ext cx="2061882" cy="5042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21</xdr:row>
      <xdr:rowOff>133144</xdr:rowOff>
    </xdr:from>
    <xdr:to>
      <xdr:col>4</xdr:col>
      <xdr:colOff>4296247</xdr:colOff>
      <xdr:row>22</xdr:row>
      <xdr:rowOff>10241</xdr:rowOff>
    </xdr:to>
    <xdr:pic>
      <xdr:nvPicPr>
        <xdr:cNvPr id="3" name="Imagen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58519"/>
          <a:ext cx="7344247" cy="515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92179</xdr:colOff>
      <xdr:row>22</xdr:row>
      <xdr:rowOff>634598</xdr:rowOff>
    </xdr:from>
    <xdr:to>
      <xdr:col>4</xdr:col>
      <xdr:colOff>3205726</xdr:colOff>
      <xdr:row>25</xdr:row>
      <xdr:rowOff>12899</xdr:rowOff>
    </xdr:to>
    <xdr:pic>
      <xdr:nvPicPr>
        <xdr:cNvPr id="4" name="Imagen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6179" y="13798148"/>
          <a:ext cx="4637547" cy="1292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153629</xdr:colOff>
      <xdr:row>26</xdr:row>
      <xdr:rowOff>40970</xdr:rowOff>
    </xdr:from>
    <xdr:to>
      <xdr:col>4</xdr:col>
      <xdr:colOff>2906354</xdr:colOff>
      <xdr:row>27</xdr:row>
      <xdr:rowOff>399436</xdr:rowOff>
    </xdr:to>
    <xdr:pic>
      <xdr:nvPicPr>
        <xdr:cNvPr id="5" name="Imagen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7629" y="15757220"/>
          <a:ext cx="4276725" cy="1387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256048</xdr:colOff>
      <xdr:row>29</xdr:row>
      <xdr:rowOff>71694</xdr:rowOff>
    </xdr:from>
    <xdr:to>
      <xdr:col>4</xdr:col>
      <xdr:colOff>3757151</xdr:colOff>
      <xdr:row>30</xdr:row>
      <xdr:rowOff>948916</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8048" y="17835819"/>
          <a:ext cx="5787103" cy="1515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fbejarano\Downloads\PROPUESTA%20MATRIZ%20CONSOLIDADA%20PLANEACION%20AF%20PTs%2002-06-07-09-Mod08_CGSC%20V.2%20(version%204%20de%20may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AAACapacitaciones%202021-2022/Valle/Documentos%20Clase/PAPELES%20DE%20TRABAJO/PROPUESTA%20MATRIZ%20CONSOLIDADA%20PLANEACION%20AF%20PTs%2002-06-07-09-Mod08_V2.1_CDVC%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fbejarano\Downloads\MATRIZ%20CONSOLIDADA%20PLANEACION%20AF%20PTs%2002-06-07-09-Mod08_CGSC%20V.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fbejarano\Downloads\Papel%20de%20Trabajo%20PT%2002-PF%20%20Gesti&#243;n_Riesgo_de_auditor&#237;a_CGSC%20V.2.1%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PC%20OFICINA\2017\AUDITORIA\AUDITORIA%20FINANCIERA\Formatos\12.%20Formato%20No.12%20Evaluaci&#243;n%20del%20Control%20Interno%20Financie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C%20OFICINA/2017/AUDITORIA/AUDITORIA%20FINANCIERA/Formatos/12.%20Formato%20No.12%20Evaluaci&#243;n%20del%20Control%20Interno%20Financie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fbejarano\Downloads\PROPUESTA%20MATRIZ%20CONSOLIDADA%20PLANEACION%20AC%20PTs%2002-22-23-24-25_CGSC%20V.%202.1%2003%20DE%20MAY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Users\fbejarano\Desktop\Papel%20de%20Trabajo%20Evaluaci&#243;n%20contractual%20AC.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Users\eromero1\AppData\Local\Microsoft\Windows\Temporary%20Internet%20Files\Content.Outlook\U1RYS12K\control%20interno%202016%20desempe&#241;o%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GR-malquichire\Documents\6.%20PGA%202021\3.%20GUIA%20DE%20AUDITORIA\Papeles%20de%20trabajo\2.%20Financiera%20y%20de%20Gesti&#243;n\13.%20Matriz%20de%20Riesgos%20-%20Controles%20y%20Programa%20de%20Auditor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rotero\Downloads\MATRIZ%20CONSOLIDADA%20PLANEACION%20AF%20_CGSC%20V.2%20(PTs%2002-06-07-09-Mod%20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patri\AppData\Local\Temp\Papel%20de%20Trabajo%20PT%2012-AF%20Matriz-evaluacion-gestion-fiscal-Distrito-CGSC%20V.2.1%20Condicion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AUDITORIA%20REGULAR%20EEB%202015\ETAPA%20INFORME\MATRIZ%20DE%20CALIFICACION%20EEB%202016%20ORLAND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fbejarano\Downloads\Papel%20de%20Trabajo%20PT%2006-AF%20Matriz_Riesgos_Controles_CGSC%20V.2.1%20(2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FRANCISCO\Desktop\GAT%20V%202.1\PT%20MODELOS%20ANEXOS%20V.%2002\Auditor&#237;a%20Financiera\Papel%20de%20Trabajo%20PT%2012-AF%20Matriz%20evaluacion%20gestion%20fiscal%20Descentralizadas%20V.0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OPIA%20JUL%202020\Capacitacion%20SINACOF%20agosto%202020\Talleres%201%20y%202%20Jaime\2.%20Taller%202%20AF%20Papel%20de%20Trabajo%20PT%2006%20Matriz_Riesgos_Contro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DATOS ANÁLISIS"/>
      <sheetName val="LISTA MATERIALIDAD CGR"/>
      <sheetName val="PT 07 Prueba recorrido"/>
      <sheetName val="Macroproceso Presupuestal"/>
      <sheetName val="PT 06 Riesgos y Controles"/>
      <sheetName val="PT 06 Hoja de resultados"/>
      <sheetName val="PT 02 Criterios competencias "/>
      <sheetName val="PT 02 Calif. Competencias"/>
      <sheetName val="PT 02 RIESGOS DE AUDITORÍA"/>
      <sheetName val="LISTA PT02"/>
      <sheetName val="Lista PT6"/>
      <sheetName val="CONTROL"/>
      <sheetName val="PT 09-AF MATERIALIDAD EF MCGR"/>
      <sheetName val="PT 09-AF MATERIALIDAD PRESUPUES"/>
      <sheetName val="Modelo 08- AF PROCEDIMIENTOS "/>
    </sheetNames>
    <sheetDataSet>
      <sheetData sheetId="0"/>
      <sheetData sheetId="1"/>
      <sheetData sheetId="2"/>
      <sheetData sheetId="3">
        <row r="9">
          <cell r="A9" t="str">
            <v>Gestión_Presupuestal</v>
          </cell>
        </row>
      </sheetData>
      <sheetData sheetId="4"/>
      <sheetData sheetId="5"/>
      <sheetData sheetId="6"/>
      <sheetData sheetId="7"/>
      <sheetData sheetId="8"/>
      <sheetData sheetId="9"/>
      <sheetData sheetId="10">
        <row r="4">
          <cell r="C4" t="str">
            <v>SI</v>
          </cell>
        </row>
        <row r="5">
          <cell r="C5" t="str">
            <v>NO</v>
          </cell>
        </row>
      </sheetData>
      <sheetData sheetId="11"/>
      <sheetData sheetId="12">
        <row r="2">
          <cell r="B2" t="str">
            <v>Adecuado</v>
          </cell>
          <cell r="E2" t="str">
            <v>Documentado</v>
          </cell>
        </row>
        <row r="3">
          <cell r="B3" t="str">
            <v>Parcial</v>
          </cell>
          <cell r="E3" t="str">
            <v>No documentado</v>
          </cell>
          <cell r="G3" t="str">
            <v>Existe</v>
          </cell>
        </row>
        <row r="4">
          <cell r="B4" t="str">
            <v>Inadecuado</v>
          </cell>
          <cell r="G4" t="str">
            <v>Parcial</v>
          </cell>
        </row>
        <row r="5">
          <cell r="B5" t="str">
            <v>Inexistente</v>
          </cell>
          <cell r="G5" t="str">
            <v>No existe</v>
          </cell>
        </row>
        <row r="6">
          <cell r="C6" t="str">
            <v>Manual</v>
          </cell>
        </row>
        <row r="7">
          <cell r="C7" t="str">
            <v>Automatico</v>
          </cell>
        </row>
        <row r="8">
          <cell r="C8" t="str">
            <v>Semiautomatico</v>
          </cell>
          <cell r="K8" t="str">
            <v>Preventivo</v>
          </cell>
        </row>
        <row r="9">
          <cell r="E9" t="str">
            <v>Razonable</v>
          </cell>
          <cell r="K9" t="str">
            <v>Correctivo</v>
          </cell>
        </row>
        <row r="10">
          <cell r="E10" t="str">
            <v>No razonable</v>
          </cell>
        </row>
        <row r="12">
          <cell r="K12" t="str">
            <v>Existe</v>
          </cell>
        </row>
        <row r="13">
          <cell r="K13" t="str">
            <v>No existe</v>
          </cell>
        </row>
        <row r="19">
          <cell r="Q19" t="str">
            <v>No</v>
          </cell>
        </row>
        <row r="20">
          <cell r="M20" t="str">
            <v>SIN HALLAZGOS</v>
          </cell>
          <cell r="Q20" t="str">
            <v>Si</v>
          </cell>
        </row>
        <row r="21">
          <cell r="M21" t="str">
            <v>HALLAZGOS SIN INCIDENCIA FISCAL</v>
          </cell>
        </row>
        <row r="22">
          <cell r="M22" t="str">
            <v>HALLAZGOS CON INCIDENCIA FISCAL</v>
          </cell>
        </row>
      </sheetData>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DATOS ANÁLISIS"/>
      <sheetName val="PT 07 Prueba recorrido"/>
      <sheetName val="Macroproceso Presupuestal"/>
      <sheetName val="PT 06 Riesgos y Controles"/>
      <sheetName val="PT 06 Hoja de resultados"/>
      <sheetName val="PT 02 Criterios competencias "/>
      <sheetName val="PT 02 Calif. Competencias"/>
      <sheetName val="PT 02 RIESGOS DE AUDITORÍA"/>
      <sheetName val="LISTA PT02"/>
      <sheetName val="Lista PT6"/>
      <sheetName val="CONTROL"/>
      <sheetName val="LISTA MATERIALIDAD CGR"/>
      <sheetName val="PT 09-AF MATERIALIDAD FINANC"/>
      <sheetName val="PT 09-AF MATERID ESPECIF"/>
      <sheetName val="PT 09-AF MATERIALIDAD EF MCGR"/>
      <sheetName val="PT 09-AF MATERIALIDAD PRESUPUES"/>
      <sheetName val="Modelo 08- AF PROCEDIMIENTOS "/>
      <sheetName val="Referenciación AC"/>
    </sheetNames>
    <sheetDataSet>
      <sheetData sheetId="0"/>
      <sheetData sheetId="1"/>
      <sheetData sheetId="2">
        <row r="6">
          <cell r="P6" t="str">
            <v>Gestión_Financiera</v>
          </cell>
        </row>
        <row r="7">
          <cell r="P7" t="str">
            <v>Gestión_Presupuestal</v>
          </cell>
        </row>
      </sheetData>
      <sheetData sheetId="3"/>
      <sheetData sheetId="4"/>
      <sheetData sheetId="5"/>
      <sheetData sheetId="6"/>
      <sheetData sheetId="7"/>
      <sheetData sheetId="8"/>
      <sheetData sheetId="9">
        <row r="4">
          <cell r="C4" t="str">
            <v>SI</v>
          </cell>
        </row>
        <row r="5">
          <cell r="C5" t="str">
            <v>NO</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DATOS ANÁLISIS"/>
      <sheetName val="LISTA MATERIALIDAD CGR"/>
      <sheetName val="PT 07 Prueba recorrido"/>
      <sheetName val="Macroproceso Presupuestal"/>
      <sheetName val="Hoja1"/>
      <sheetName val="PT 06 Riesgos y Controles"/>
      <sheetName val="PT 06 Hoja de resultados"/>
      <sheetName val="PT 02 Criterios competencias "/>
      <sheetName val="PT 02 Calif. Competencias"/>
      <sheetName val="PT 02 RIESGOS DE AUDITORÍA"/>
      <sheetName val="LISTA PT02"/>
      <sheetName val="Lista PT6"/>
      <sheetName val="CONTROL"/>
      <sheetName val="PT 09-AF MATERIALIDAD EF MCGR"/>
      <sheetName val="PT 09-AF MATERIALIDAD PRESUPUES"/>
      <sheetName val="Modelo 08- AF PROCEDIMIENTOS "/>
    </sheetNames>
    <sheetDataSet>
      <sheetData sheetId="0"/>
      <sheetData sheetId="1"/>
      <sheetData sheetId="2"/>
      <sheetData sheetId="3"/>
      <sheetData sheetId="4"/>
      <sheetData sheetId="5"/>
      <sheetData sheetId="6"/>
      <sheetData sheetId="7"/>
      <sheetData sheetId="8"/>
      <sheetData sheetId="9"/>
      <sheetData sheetId="10"/>
      <sheetData sheetId="11">
        <row r="4">
          <cell r="C4" t="str">
            <v>SI</v>
          </cell>
        </row>
        <row r="5">
          <cell r="C5" t="str">
            <v>NO</v>
          </cell>
        </row>
      </sheetData>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competencias "/>
      <sheetName val="Calif. Competencias"/>
      <sheetName val="RIESGOS DE AUDITORÍA"/>
      <sheetName val="LISTA PT02"/>
    </sheetNames>
    <sheetDataSet>
      <sheetData sheetId="0"/>
      <sheetData sheetId="1">
        <row r="68">
          <cell r="M68" t="str">
            <v>Bajo</v>
          </cell>
        </row>
      </sheetData>
      <sheetData sheetId="2"/>
      <sheetData sheetId="3">
        <row r="4">
          <cell r="B4" t="str">
            <v>Bajo</v>
          </cell>
        </row>
        <row r="5">
          <cell r="B5" t="str">
            <v>Medio</v>
          </cell>
        </row>
        <row r="6">
          <cell r="B6" t="str">
            <v>Alto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CI Financiero"/>
      <sheetName val="LISTA"/>
    </sheetNames>
    <sheetDataSet>
      <sheetData sheetId="0"/>
      <sheetData sheetId="1">
        <row r="2">
          <cell r="E2" t="str">
            <v>Si</v>
          </cell>
        </row>
        <row r="3">
          <cell r="E3" t="str">
            <v>Parcial</v>
          </cell>
        </row>
        <row r="4">
          <cell r="E4" t="str">
            <v>No</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CI Financiero"/>
      <sheetName val="LISTA"/>
      <sheetName val="CONTROL"/>
    </sheetNames>
    <sheetDataSet>
      <sheetData sheetId="0"/>
      <sheetData sheetId="1">
        <row r="2">
          <cell r="E2" t="str">
            <v>Si</v>
          </cell>
        </row>
        <row r="3">
          <cell r="E3" t="str">
            <v>Parcial</v>
          </cell>
        </row>
        <row r="4">
          <cell r="E4" t="str">
            <v>No</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 21-AC CONOCIMIENTO DEL TEMA"/>
      <sheetName val="PT 22-AC IDENT. RIESGO FRAUDE"/>
      <sheetName val="PT 23-AC PRUEBA DE RECORRIDO"/>
      <sheetName val="PT 24- COMPONENTES CONTROL INT."/>
      <sheetName val="Hoja1"/>
      <sheetName val="PT 24-AC RIESGOS Y CONTROLES"/>
      <sheetName val="PT 24-AC HOJA DE RESULTADOS"/>
      <sheetName val="PT 02 Criterios competencias "/>
      <sheetName val="PT 02 Calif. Competencias"/>
      <sheetName val="PT 02 RIESGOS DE AUDITORÍA"/>
      <sheetName val="PT 25 MATERIALIDAD "/>
      <sheetName val="PT 25 INCORRECCIONES "/>
      <sheetName val="MODELO 05-PF PROGRAMA"/>
      <sheetName val="Factores de riesgo"/>
      <sheetName val="INSTRUCTIVO Anexo 13"/>
      <sheetName val="INSTRUCTIVO Anexo 14"/>
      <sheetName val=" RIESGOS Y CONTROLES"/>
      <sheetName val="CONTROL"/>
      <sheetName val="INSTRUCTIVO Anexo 15"/>
      <sheetName val="LISTA"/>
    </sheetNames>
    <sheetDataSet>
      <sheetData sheetId="0" refreshError="1"/>
      <sheetData sheetId="1" refreshError="1"/>
      <sheetData sheetId="2" refreshError="1"/>
      <sheetData sheetId="3" refreshError="1"/>
      <sheetData sheetId="4">
        <row r="2">
          <cell r="A2" t="str">
            <v>Gestión_Financiera</v>
          </cell>
        </row>
        <row r="17">
          <cell r="B17" t="str">
            <v>Gestión_Presupuestal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 Marcas de Auditoría"/>
      <sheetName val="PT EVALUC CONTRAC"/>
      <sheetName val="Etapa Contractua"/>
      <sheetName val="Etapa Post Contractua"/>
      <sheetName val="CALIF. GESTIÓN CONTRACTUAL_AC"/>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UDITORÍA"/>
      <sheetName val="RIESGOS Y CONTROLES"/>
      <sheetName val="Listas"/>
      <sheetName val="REFERENCIA"/>
      <sheetName val="RESULTADOS"/>
      <sheetName val="Calificaciones A3-3 y A4-1"/>
      <sheetName val="Nivel de Efectividad por FR"/>
      <sheetName val="fraude"/>
      <sheetName val="detección"/>
      <sheetName val="Riesgo de auditoría"/>
      <sheetName val="Niveles de Eficiencia del C. I."/>
      <sheetName val="FUENTE GRÁFICOS"/>
      <sheetName val="GRÁFICOS RESULTADOS EVALUACIÓN"/>
      <sheetName val="GRAFICOS RIESGO-EFICIENCIA CI"/>
    </sheetNames>
    <sheetDataSet>
      <sheetData sheetId="0" refreshError="1"/>
      <sheetData sheetId="1" refreshError="1"/>
      <sheetData sheetId="2" refreshError="1"/>
      <sheetData sheetId="3" refreshError="1">
        <row r="5">
          <cell r="F5" t="str">
            <v>Bajo</v>
          </cell>
          <cell r="I5" t="str">
            <v>Bajo</v>
          </cell>
        </row>
        <row r="6">
          <cell r="F6" t="str">
            <v>Medio</v>
          </cell>
          <cell r="I6" t="str">
            <v>Medio</v>
          </cell>
        </row>
        <row r="7">
          <cell r="F7" t="str">
            <v>Alto</v>
          </cell>
          <cell r="I7" t="str">
            <v>Alto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on Riesgos y Controles"/>
      <sheetName val="Programa de Auditoria"/>
      <sheetName val="Riesgos criticos y medios"/>
      <sheetName val="Hoja de resultados"/>
      <sheetName val="Listas"/>
      <sheetName val=" RIESGOS Y CONTROLES"/>
      <sheetName val="CONTROL"/>
      <sheetName val="LISTA"/>
    </sheetNames>
    <sheetDataSet>
      <sheetData sheetId="0"/>
      <sheetData sheetId="1"/>
      <sheetData sheetId="2"/>
      <sheetData sheetId="3"/>
      <sheetData sheetId="4"/>
      <sheetData sheetId="5">
        <row r="5">
          <cell r="C5">
            <v>3</v>
          </cell>
        </row>
        <row r="6">
          <cell r="C6">
            <v>2</v>
          </cell>
        </row>
        <row r="7">
          <cell r="C7">
            <v>1</v>
          </cell>
        </row>
      </sheetData>
      <sheetData sheetId="6">
        <row r="2">
          <cell r="B2" t="str">
            <v>Adecuado</v>
          </cell>
          <cell r="E2" t="str">
            <v>Documentado</v>
          </cell>
        </row>
        <row r="3">
          <cell r="B3" t="str">
            <v>Parcial</v>
          </cell>
          <cell r="E3" t="str">
            <v>No documentado</v>
          </cell>
          <cell r="G3" t="str">
            <v>Existe</v>
          </cell>
        </row>
        <row r="4">
          <cell r="B4" t="str">
            <v>Inadecuado</v>
          </cell>
          <cell r="G4" t="str">
            <v>Parcial</v>
          </cell>
        </row>
        <row r="5">
          <cell r="B5" t="str">
            <v>Inexistente</v>
          </cell>
          <cell r="G5" t="str">
            <v>No existe</v>
          </cell>
        </row>
        <row r="6">
          <cell r="C6" t="str">
            <v>Manual</v>
          </cell>
        </row>
        <row r="7">
          <cell r="C7" t="str">
            <v>Automatico</v>
          </cell>
        </row>
        <row r="8">
          <cell r="C8" t="str">
            <v>Semiautomatico</v>
          </cell>
          <cell r="K8" t="str">
            <v>Preventivo</v>
          </cell>
        </row>
        <row r="9">
          <cell r="E9" t="str">
            <v>Razonable</v>
          </cell>
          <cell r="K9" t="str">
            <v>Correctivo</v>
          </cell>
        </row>
        <row r="10">
          <cell r="E10" t="str">
            <v>No razonable</v>
          </cell>
        </row>
        <row r="12">
          <cell r="K12" t="str">
            <v>Existe</v>
          </cell>
        </row>
        <row r="13">
          <cell r="K13" t="str">
            <v>No existe</v>
          </cell>
        </row>
        <row r="19">
          <cell r="Q19" t="str">
            <v>No</v>
          </cell>
        </row>
        <row r="20">
          <cell r="M20" t="str">
            <v>SIN HALLAZGOS</v>
          </cell>
          <cell r="Q20" t="str">
            <v>Si</v>
          </cell>
        </row>
        <row r="21">
          <cell r="M21" t="str">
            <v>HALLAZGOS SIN INCIDENCIA FISCAL</v>
          </cell>
        </row>
        <row r="22">
          <cell r="M22" t="str">
            <v>HALLAZGOS CON INCIDENCIA FISCAL</v>
          </cell>
        </row>
      </sheetData>
      <sheetData sheetId="7">
        <row r="2">
          <cell r="A2" t="str">
            <v>GESTIÓN FINANCIERA</v>
          </cell>
          <cell r="C2" t="str">
            <v>Gestión de Recaudo</v>
          </cell>
        </row>
        <row r="3">
          <cell r="A3" t="str">
            <v>GESTIÓN PRESUPUESTAL</v>
          </cell>
          <cell r="C3" t="str">
            <v>Gestión de Cartera</v>
          </cell>
        </row>
        <row r="4">
          <cell r="C4" t="str">
            <v>Administración de Inversiones</v>
          </cell>
          <cell r="E4" t="str">
            <v>Registros que no reflejan la realidad o que no corresponden a la entidad</v>
          </cell>
        </row>
        <row r="5">
          <cell r="C5" t="str">
            <v>Administración de Inventarios</v>
          </cell>
          <cell r="E5" t="str">
            <v>Omisión en el registro de transacciones o hechos ocurridos en la entidad</v>
          </cell>
        </row>
        <row r="6">
          <cell r="C6" t="str">
            <v xml:space="preserve">Administración de Bienes </v>
          </cell>
          <cell r="E6" t="str">
            <v>Cantidades, datos o transacciones erroneas o inexactas</v>
          </cell>
        </row>
        <row r="7">
          <cell r="C7" t="str">
            <v xml:space="preserve">Gestión de Deuda Pública y Obligaciones por pagar </v>
          </cell>
          <cell r="E7" t="str">
            <v>Registros que no corresponden al periodo.</v>
          </cell>
        </row>
        <row r="8">
          <cell r="C8" t="str">
            <v xml:space="preserve">Gestión de Costos y Gastos </v>
          </cell>
          <cell r="E8" t="str">
            <v>Inadecuada clasificación de operaciones.</v>
          </cell>
        </row>
        <row r="9">
          <cell r="C9" t="str">
            <v>Presentación y Revelación de Estados Financieros</v>
          </cell>
          <cell r="E9" t="str">
            <v>Sobrestimación del saldo de derechos y obligaciones.</v>
          </cell>
        </row>
        <row r="10">
          <cell r="C10" t="str">
            <v>Leyes y Regulación Relacionada</v>
          </cell>
          <cell r="E10" t="str">
            <v>Inexistencia de control sobre derechos y obligaciones presentados en el saldo.</v>
          </cell>
        </row>
        <row r="11">
          <cell r="C11" t="str">
            <v xml:space="preserve">Planeacion y Programación Presupuestal </v>
          </cell>
          <cell r="E11" t="str">
            <v>Subestimación del saldo de derechos y obligaciones.</v>
          </cell>
        </row>
        <row r="12">
          <cell r="C12" t="str">
            <v>Ejecución  presupuestal</v>
          </cell>
          <cell r="E12" t="str">
            <v>Inadecuada valoración reflejada en los saldos.</v>
          </cell>
        </row>
        <row r="13">
          <cell r="C13" t="str">
            <v>Gestión de adquisición, recepción y uso de bienes y servicios</v>
          </cell>
          <cell r="E13" t="str">
            <v>Revelación inadecuada de la realidad económica.</v>
          </cell>
        </row>
        <row r="14">
          <cell r="C14" t="str">
            <v xml:space="preserve">Constitución y Ejecución de las Reservas Presupuestales y Cuentas por Pagar </v>
          </cell>
          <cell r="E14" t="str">
            <v>Revelación incompleta de información financiera o presupuestal.</v>
          </cell>
        </row>
        <row r="15">
          <cell r="C15" t="str">
            <v>Gestión Proyectos</v>
          </cell>
          <cell r="E15" t="str">
            <v>Falta de claridad en la información revelada.</v>
          </cell>
        </row>
        <row r="16">
          <cell r="C16" t="str">
            <v xml:space="preserve">Otros procesos Significativos </v>
          </cell>
          <cell r="E16" t="str">
            <v>Cantidades reveladas inadecuadas por su valoración o cálculo.</v>
          </cell>
        </row>
        <row r="17">
          <cell r="E17" t="str">
            <v>Desarticulación entre planes institucionales y planes de desarrollo y sectoriales.</v>
          </cell>
        </row>
        <row r="18">
          <cell r="E18" t="str">
            <v>Tarifas no corresponden al servicio prestado</v>
          </cell>
        </row>
        <row r="19">
          <cell r="E19" t="str">
            <v>Inadecuada programación y ejecución del ingreso y del gasto.</v>
          </cell>
        </row>
        <row r="20">
          <cell r="E20" t="str">
            <v>xxxxxxxx</v>
          </cell>
        </row>
        <row r="21">
          <cell r="E21" t="str">
            <v>xxxxxxxx</v>
          </cell>
        </row>
        <row r="22">
          <cell r="E22" t="str">
            <v>xxxxxxxx</v>
          </cell>
        </row>
        <row r="23">
          <cell r="E23" t="str">
            <v>Otro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DATOS ANÁLISIS"/>
      <sheetName val="LISTA MATERIALIDAD CGR"/>
      <sheetName val="PT 07 Prueba recorrido"/>
      <sheetName val="Macroproceso Presupuestal"/>
      <sheetName val="PT 06 Riesgos y Controles"/>
      <sheetName val="PT 06 Hoja de resultados"/>
      <sheetName val="PT 02 Criterios competencias "/>
      <sheetName val="PT 02 Calif. Competencias"/>
      <sheetName val="PT 02 RIESGOS DE AUDITORÍA"/>
      <sheetName val="LISTA PT02"/>
      <sheetName val="Lista PT6"/>
      <sheetName val="CONTROL"/>
      <sheetName val="PT 09-AF MATERIALIDAD EF MC."/>
      <sheetName val="PT 09-AF MATERIALIDAD EF MCGR"/>
      <sheetName val="PT 09-AF MATERIALIDAD PRESUPUES"/>
      <sheetName val="Modelo 08- AF PROCEDIMIENTOS "/>
    </sheetNames>
    <sheetDataSet>
      <sheetData sheetId="0"/>
      <sheetData sheetId="1"/>
      <sheetData sheetId="2"/>
      <sheetData sheetId="3">
        <row r="6">
          <cell r="D6">
            <v>0</v>
          </cell>
        </row>
      </sheetData>
      <sheetData sheetId="4"/>
      <sheetData sheetId="5"/>
      <sheetData sheetId="6"/>
      <sheetData sheetId="7"/>
      <sheetData sheetId="8"/>
      <sheetData sheetId="9"/>
      <sheetData sheetId="10">
        <row r="4">
          <cell r="C4" t="str">
            <v>SI</v>
          </cell>
        </row>
        <row r="5">
          <cell r="C5" t="str">
            <v>NO</v>
          </cell>
        </row>
      </sheetData>
      <sheetData sheetId="11"/>
      <sheetData sheetId="12">
        <row r="2">
          <cell r="B2" t="str">
            <v>Adecuado</v>
          </cell>
          <cell r="E2" t="str">
            <v>Documentado</v>
          </cell>
        </row>
        <row r="3">
          <cell r="B3" t="str">
            <v>Parcial</v>
          </cell>
          <cell r="E3" t="str">
            <v>No documentado</v>
          </cell>
          <cell r="G3" t="str">
            <v>Existe</v>
          </cell>
        </row>
        <row r="4">
          <cell r="B4" t="str">
            <v>Inadecuado</v>
          </cell>
          <cell r="G4" t="str">
            <v>Parcial</v>
          </cell>
        </row>
        <row r="5">
          <cell r="B5" t="str">
            <v>Inexistente</v>
          </cell>
          <cell r="G5" t="str">
            <v>No existe</v>
          </cell>
        </row>
        <row r="6">
          <cell r="C6" t="str">
            <v>Manual</v>
          </cell>
        </row>
        <row r="7">
          <cell r="C7" t="str">
            <v>Automatico</v>
          </cell>
        </row>
        <row r="8">
          <cell r="C8" t="str">
            <v>Semiautomatico</v>
          </cell>
          <cell r="K8" t="str">
            <v>Preventivo</v>
          </cell>
        </row>
        <row r="9">
          <cell r="E9" t="str">
            <v>Razonable</v>
          </cell>
          <cell r="K9" t="str">
            <v>Correctivo</v>
          </cell>
        </row>
        <row r="10">
          <cell r="E10" t="str">
            <v>No razonable</v>
          </cell>
        </row>
        <row r="12">
          <cell r="K12" t="str">
            <v>Existe</v>
          </cell>
        </row>
        <row r="13">
          <cell r="K13" t="str">
            <v>No existe</v>
          </cell>
        </row>
        <row r="19">
          <cell r="Q19" t="str">
            <v>No</v>
          </cell>
        </row>
        <row r="20">
          <cell r="M20" t="str">
            <v>SIN HALLAZGOS</v>
          </cell>
          <cell r="Q20" t="str">
            <v>Si</v>
          </cell>
        </row>
        <row r="21">
          <cell r="M21" t="str">
            <v>HALLAZGOS SIN INCIDENCIA FISCAL</v>
          </cell>
        </row>
        <row r="22">
          <cell r="M22" t="str">
            <v>HALLAZGOS CON INCIDENCIA FISCAL</v>
          </cell>
        </row>
      </sheetData>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
      <sheetName val="FENECIMEINTO CUENTA"/>
      <sheetName val="FENECIMIENTO_PUBLICAS"/>
      <sheetName val="FENECIMIENTO_E MIXTAS"/>
      <sheetName val="PT 09-AF MATERIALIDAD EF MCGR"/>
      <sheetName val="FENECIMIENTO_CONSOLIDADO  (2)"/>
      <sheetName val="FENECIMIENTO"/>
      <sheetName val="LISTA MATERIALIDAD CGR"/>
      <sheetName val="PT 09-AF MATERIALIDAD ESTADOS F"/>
      <sheetName val="PT 09-AF MATERIALIDAD PRESUPUES"/>
      <sheetName val="PT 10-AF A.HALLAZGOS OPINIÓN EF"/>
      <sheetName val="PT 10-AF A.HALLAZGOS OPINIÓN PR"/>
      <sheetName val="Hoja2"/>
      <sheetName val="GESTION PROYECTOS Y CONTRATOS"/>
      <sheetName val="GESTIÓN CONTRACTUAL_PUBLICAS"/>
      <sheetName val=" PLANE PROGRAMAS PROYECTOS CGSC"/>
      <sheetName val="PLANES, PROGRAMAS, PROYECTOS"/>
      <sheetName val="conexión"/>
      <sheetName val="tabla_entidades "/>
      <sheetName val="segplan_entidades"/>
      <sheetName val="segplan_población"/>
      <sheetName val="base_gasto_inversión"/>
      <sheetName val="tabla_gasto_inversión"/>
      <sheetName val="muestra_inversión"/>
      <sheetName val="PACA"/>
      <sheetName val="SIAC"/>
      <sheetName val="GESTION FINANCIERA PUBLICAS"/>
      <sheetName val="GESTIÓN CONTRACTUAL_MIXTAS"/>
      <sheetName val="proceso"/>
      <sheetName val="Variables"/>
      <sheetName val="Gestion de Proyecto"/>
      <sheetName val="Ejecución del Proyecto"/>
      <sheetName val="PLAN ESTRATÉGICO - MIXTAS"/>
      <sheetName val="GESTION FINANCIERA MIXTAS"/>
      <sheetName val="Indicadores Financ_Hoja Apoyo"/>
      <sheetName val="Valoración Riesgos y Controles"/>
      <sheetName val="LISTA"/>
      <sheetName val="RIESGOS"/>
      <sheetName val="CONTROL"/>
      <sheetName val="Valoración Compon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5293">
          <cell r="C65293" t="str">
            <v>RESULTADO DEL EJERCICIO AUDITOR</v>
          </cell>
          <cell r="D65293" t="str">
            <v>MAXIMA CALIFICACION POSIBLE </v>
          </cell>
        </row>
        <row r="65294">
          <cell r="C65294" t="str">
            <v>CON INCIDENCIA FISCAL</v>
          </cell>
          <cell r="D65294">
            <v>0.3</v>
          </cell>
        </row>
        <row r="65295">
          <cell r="C65295" t="str">
            <v>CON INCID. FISCAL Y PRES. DISCIPLINARIA</v>
          </cell>
          <cell r="D65295">
            <v>0.3</v>
          </cell>
        </row>
        <row r="65296">
          <cell r="C65296" t="str">
            <v>CON INCID. FISCAL Y PRES. PENAL</v>
          </cell>
          <cell r="D65296">
            <v>0.3</v>
          </cell>
        </row>
        <row r="65297">
          <cell r="C65297" t="str">
            <v>CON INCID. FISCAL, PRES. DISCPL Y PENAL</v>
          </cell>
          <cell r="D65297">
            <v>0.3</v>
          </cell>
        </row>
        <row r="65298">
          <cell r="C65298" t="str">
            <v>CON PRES. INCID. PENAL</v>
          </cell>
          <cell r="D65298">
            <v>0.6</v>
          </cell>
        </row>
        <row r="65299">
          <cell r="C65299" t="str">
            <v>CON PRES. INC. PENAL Y DISCIPLINARIA</v>
          </cell>
          <cell r="D65299">
            <v>0.6</v>
          </cell>
        </row>
        <row r="65300">
          <cell r="C65300" t="str">
            <v>CON PRES. INC. DISCIPLINARIA</v>
          </cell>
          <cell r="D65300">
            <v>0.6</v>
          </cell>
        </row>
        <row r="65301">
          <cell r="C65301" t="str">
            <v>SOLO ADMINISTRATIVOS</v>
          </cell>
          <cell r="D65301">
            <v>0.8</v>
          </cell>
        </row>
        <row r="65302">
          <cell r="C65302" t="str">
            <v>SIN HALLAZGOS</v>
          </cell>
          <cell r="D65302">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3">
          <cell r="N23" t="str">
            <v>Automatico</v>
          </cell>
        </row>
        <row r="24">
          <cell r="N24" t="str">
            <v>Manual</v>
          </cell>
        </row>
      </sheetData>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IOS"/>
      <sheetName val="CONSOLIDADO GENERAL"/>
      <sheetName val="CONTROL FISCAL INTERNO"/>
      <sheetName val="PLAN MJTO"/>
      <sheetName val="CONTRATACION"/>
      <sheetName val="PQRS"/>
      <sheetName val="2.2. PLANES, PROGRAMAS, PROY-CB"/>
      <sheetName val="METAS AMBIENTALES"/>
      <sheetName val="ESTADOS CONTABLES"/>
      <sheetName val="GESTION FINANCIERA"/>
      <sheetName val="conexion"/>
      <sheetName val="tabla "/>
      <sheetName val="segplan"/>
      <sheetName val="tabla local"/>
      <sheetName val="segplan local"/>
      <sheetName val="C INTERNO CONTABLE"/>
      <sheetName val="CONTROL"/>
      <sheetName val="GESTIÓN CONTRACTUAL_PUBLICAS"/>
      <sheetName val="RIESGOS"/>
      <sheetName val="LISTA"/>
      <sheetName val="GESTIÓN CONTRACTUAL"/>
    </sheetNames>
    <sheetDataSet>
      <sheetData sheetId="0"/>
      <sheetData sheetId="1"/>
      <sheetData sheetId="2"/>
      <sheetData sheetId="3"/>
      <sheetData sheetId="4">
        <row r="65336">
          <cell r="A65336" t="str">
            <v>SECRETARIA DE EDUCACION</v>
          </cell>
        </row>
        <row r="65337">
          <cell r="A65337" t="str">
            <v>SECRETARIA DISTRITAL DE CULTURA, RECREACION Y DEPORTE</v>
          </cell>
        </row>
        <row r="65338">
          <cell r="A65338" t="str">
            <v>SECRETARIA DISTRITAL DE AMBIENTE</v>
          </cell>
        </row>
        <row r="65339">
          <cell r="A65339" t="str">
            <v>DEPARTAMENTO ADMINISTRATIVO DE LA DEFENSORIA DEL ESPACIO PUBLICO-DADEP.</v>
          </cell>
        </row>
        <row r="65340">
          <cell r="A65340" t="str">
            <v>FONDO PARA LA PREVENCION Y ATENCION DE EMERGENCIAS - FOPAE-DPAE.</v>
          </cell>
        </row>
        <row r="65341">
          <cell r="A65341" t="str">
            <v>CURADURIA NO. 1 DE BOGOTA</v>
          </cell>
        </row>
        <row r="65342">
          <cell r="A65342" t="str">
            <v>CURADURIA NO. 3 DE BOGOTA</v>
          </cell>
        </row>
        <row r="65343">
          <cell r="A65343" t="str">
            <v>CURADURIA NO. 2 DE BOGOTA</v>
          </cell>
        </row>
        <row r="65344">
          <cell r="A65344" t="str">
            <v>FONDO DE PRESTACIONES ECONOMICAS, CESANTIAS Y PENSIONES-FONCEP</v>
          </cell>
        </row>
        <row r="65345">
          <cell r="A65345" t="str">
            <v>CURADURIA NO. 4 DE BOGOTA</v>
          </cell>
        </row>
        <row r="65346">
          <cell r="A65346" t="str">
            <v>CAJA DE LA VIVIENDA POPULAR DE BOGOTA D.C. - CVP.</v>
          </cell>
        </row>
        <row r="65347">
          <cell r="A65347" t="str">
            <v>CURADURIA NO. 5 DE BOGOTA.</v>
          </cell>
        </row>
        <row r="65348">
          <cell r="A65348" t="str">
            <v>INSTITUTO DISTRITAL PARA LA RECREACION Y EL DEPORTE - IDRD</v>
          </cell>
        </row>
        <row r="65349">
          <cell r="A65349" t="str">
            <v>INSTITUTO DISTRITAL DEL PATRIMONIO CULTURAL -IDPC</v>
          </cell>
        </row>
        <row r="65350">
          <cell r="A65350" t="str">
            <v>FUNDACION GILBERTO ALZATE AVENDAÑO.</v>
          </cell>
        </row>
        <row r="65351">
          <cell r="A65351" t="str">
            <v>ORQUESTA FILARMONICA DE BOGOTA, D.C.</v>
          </cell>
        </row>
        <row r="65352">
          <cell r="A65352" t="str">
            <v>JARDIN BOTANICO DE BOGOTA JOSE CELESTINO MUTIS.</v>
          </cell>
        </row>
        <row r="65353">
          <cell r="A65353" t="str">
            <v>INSTITUTO PARA LA INVESTIGACION EDUCATIVA Y EL DESARROLLO PEDAGOGICO- IDEP.</v>
          </cell>
        </row>
        <row r="65354">
          <cell r="A65354" t="str">
            <v>INSTITUTO DISTRITAL DE LAS ARTES - IDARTES</v>
          </cell>
        </row>
        <row r="65355">
          <cell r="A65355" t="str">
            <v>UNIVERSIDAD DISTRITAL FRANCISCO JOSE DE CALDAS.</v>
          </cell>
        </row>
        <row r="65356">
          <cell r="A65356" t="str">
            <v>EMPRESA DE TRANSPORTE DEL TERCER MILENIO -TRANSMILENIO S.A.</v>
          </cell>
        </row>
        <row r="65357">
          <cell r="A65357" t="str">
            <v>EMPRESA DE RENOVACION URBANA - ERU.</v>
          </cell>
        </row>
        <row r="65358">
          <cell r="A65358" t="str">
            <v>FONDO DE EDUCACIÓN Y SEGURIDAD VIAL - FONDATT.  “EN LIQUIDACIÓN”</v>
          </cell>
        </row>
        <row r="65359">
          <cell r="A65359" t="str">
            <v>INSTITUTO DE DESARROLLO URBANO - IDU.</v>
          </cell>
        </row>
        <row r="65360">
          <cell r="A65360" t="str">
            <v>METROVIVIENDA.</v>
          </cell>
        </row>
        <row r="65361">
          <cell r="A65361" t="str">
            <v>UNIDAD ADMINISTRATIVA ESPECIAL DE REHABILITACION Y MANTENIMIENTO VIAL</v>
          </cell>
        </row>
        <row r="65362">
          <cell r="A65362" t="str">
            <v>SECRETARIA DE TRANSITO Y TRANSPORTE -STT.</v>
          </cell>
        </row>
        <row r="65363">
          <cell r="A65363" t="str">
            <v>TERMINAL DE TRANSPORTE S.A.</v>
          </cell>
        </row>
        <row r="65364">
          <cell r="A65364" t="str">
            <v>SECRETARIA DISTRITAL DE MOVILIDAD</v>
          </cell>
        </row>
        <row r="65365">
          <cell r="A65365" t="str">
            <v>FIDUCIARIA BANCOLOMBIA S.A. - FIDEICOMISO P.A. CIUDADELA METROVIVIENDA - USME</v>
          </cell>
        </row>
        <row r="65366">
          <cell r="A65366" t="str">
            <v>CONSORCIO FBP 2005</v>
          </cell>
        </row>
        <row r="65367">
          <cell r="A65367" t="str">
            <v>SECRETARIA DISTRITAL DE DESARROLLO ECONOMICO</v>
          </cell>
        </row>
        <row r="65368">
          <cell r="A65368" t="str">
            <v>INSTITUTO DISTRITAL DE TURISMO</v>
          </cell>
        </row>
        <row r="65369">
          <cell r="A65369" t="str">
            <v>CORPORACION PARA EL DESARROLLO Y LA PRODUCTIVIDAD BOGOTA REGION - INVEST IN BOGOTA</v>
          </cell>
        </row>
        <row r="65370">
          <cell r="A65370" t="str">
            <v>SECRETARIA DISTRITAL DE INTEGRACION SOCIAL</v>
          </cell>
        </row>
        <row r="65371">
          <cell r="A65371" t="str">
            <v>HOSPITAL EL TUNAL, III NIVEL</v>
          </cell>
        </row>
        <row r="65372">
          <cell r="A65372" t="str">
            <v>HOSPITAL LA VICTORIA, III NIVEL</v>
          </cell>
        </row>
        <row r="65373">
          <cell r="A65373" t="str">
            <v>HOSPITAL OCCIDENTE DE KENNEDY, III NIVEL</v>
          </cell>
        </row>
        <row r="65374">
          <cell r="A65374" t="str">
            <v>HOSPITAL SANTA CLARA, III NIVEL</v>
          </cell>
        </row>
        <row r="65375">
          <cell r="A65375" t="str">
            <v>HOSPITAL SIMON BOLIVAR, III NIVEL</v>
          </cell>
        </row>
        <row r="65376">
          <cell r="A65376" t="str">
            <v>HOSPITAL CENTRO ORIENTE, II NIVEL</v>
          </cell>
        </row>
        <row r="65377">
          <cell r="A65377" t="str">
            <v>HOSPITAL BOSA, II NIVEL</v>
          </cell>
        </row>
        <row r="65378">
          <cell r="A65378" t="str">
            <v>HOSPITAL ENGATIVA, II NIVEL</v>
          </cell>
        </row>
        <row r="65379">
          <cell r="A65379" t="str">
            <v>HOSPITAL FONTIBON, II NIVEL</v>
          </cell>
        </row>
        <row r="65380">
          <cell r="A65380" t="str">
            <v>HOSPITAL MEISSEN, II NIVEL</v>
          </cell>
        </row>
        <row r="65381">
          <cell r="A65381" t="str">
            <v>HOSPITAL SAN BLAS, II NIVEL</v>
          </cell>
        </row>
        <row r="65382">
          <cell r="A65382" t="str">
            <v>HOSPITAL TUNJUELITO, II NIVEL</v>
          </cell>
        </row>
        <row r="65383">
          <cell r="A65383" t="str">
            <v>HOSPITAL CHAPINERO, I NIVEL</v>
          </cell>
        </row>
        <row r="65384">
          <cell r="A65384" t="str">
            <v>HOSPITAL NAZARETH, I NIVEL</v>
          </cell>
        </row>
        <row r="65385">
          <cell r="A65385" t="str">
            <v>HOSPITAL SUBA, I NIVEL</v>
          </cell>
        </row>
        <row r="65386">
          <cell r="A65386" t="str">
            <v>HOSPITAL USAQUEN, I NIVEL</v>
          </cell>
        </row>
        <row r="65387">
          <cell r="A65387" t="str">
            <v>HOSPITAL USME, I NIVEL</v>
          </cell>
        </row>
        <row r="65388">
          <cell r="A65388" t="str">
            <v>HOSPITAL DEL SUR, I NIVEL</v>
          </cell>
        </row>
        <row r="65389">
          <cell r="A65389" t="str">
            <v>HOSPITAL PABLO VI BOSA, I NIVEL</v>
          </cell>
        </row>
        <row r="65390">
          <cell r="A65390" t="str">
            <v>HOSPITAL RAFAEL URIBE URIBE, I NIVEL</v>
          </cell>
        </row>
        <row r="65391">
          <cell r="A65391" t="str">
            <v>HOSPITAL SAN CRISTOBAL, I NIVEL</v>
          </cell>
        </row>
        <row r="65392">
          <cell r="A65392" t="str">
            <v>HOSPITAL VISTA HERMOSA, I NIVEL</v>
          </cell>
        </row>
        <row r="65393">
          <cell r="A65393" t="str">
            <v>INSTITUTO DISTRITAL PARA LA PROTECCION DE JUVENTUD Y LA NIÑEZ DESAMPARADA-IDIPRON.</v>
          </cell>
        </row>
        <row r="65394">
          <cell r="A65394" t="str">
            <v>LOTERIA DE BOGOTA, D.C.</v>
          </cell>
        </row>
        <row r="65395">
          <cell r="A65395" t="str">
            <v>FONDO FINANCIERO DISTRITAL DE SALUD</v>
          </cell>
        </row>
        <row r="65396">
          <cell r="A65396" t="str">
            <v>SECRETARIA DISTRITAL DE SALUD</v>
          </cell>
        </row>
        <row r="65397">
          <cell r="A65397" t="str">
            <v>CAPITAL SALUD EPS-S S.A.S</v>
          </cell>
        </row>
        <row r="65398">
          <cell r="A65398" t="str">
            <v>CONCEJO DE BOGOTA, D.C.</v>
          </cell>
        </row>
        <row r="65399">
          <cell r="A65399" t="str">
            <v>INSTITUTO DISTRITAL DE LA PARTICIPACION Y ACCION COMUNAL</v>
          </cell>
        </row>
        <row r="65400">
          <cell r="A65400" t="str">
            <v>UNIDAD ADMINISTRATIVA ESPECIAL DE CATASTRO DISTRITAL</v>
          </cell>
        </row>
        <row r="65401">
          <cell r="A65401" t="str">
            <v>SECRETARIA DISTRITAL DE PLANEACION</v>
          </cell>
        </row>
        <row r="65402">
          <cell r="A65402" t="str">
            <v>DEPARTAMENTO ADMINISTRATIVOSERVICIO CIVIL DISTRITAL -DASCD.</v>
          </cell>
        </row>
        <row r="65403">
          <cell r="A65403" t="str">
            <v>FONDO DE VIGILANCIA Y SEGURIDAD DE BOGOTA, D.C.</v>
          </cell>
        </row>
        <row r="65404">
          <cell r="A65404" t="str">
            <v>INSTITUTO PARA LA ECONOMIA SOCIAL-IPES</v>
          </cell>
        </row>
        <row r="65405">
          <cell r="A65405" t="str">
            <v>PERSONERIA DE BOGOTA, D.C.</v>
          </cell>
        </row>
        <row r="65406">
          <cell r="A65406" t="str">
            <v>SECRETARIA DE GOBIERNO</v>
          </cell>
        </row>
        <row r="65407">
          <cell r="A65407" t="str">
            <v>SECRETARIA DISTRITAL DE HACIENDA</v>
          </cell>
        </row>
        <row r="65408">
          <cell r="A65408" t="str">
            <v>SECRETARIA GENERAL DE LA ALCALDIAMAYOR DE BOGOTAD.C.</v>
          </cell>
        </row>
        <row r="65409">
          <cell r="A65409" t="str">
            <v>VEEDURIA DISTRITAL.</v>
          </cell>
        </row>
        <row r="65410">
          <cell r="A65410" t="str">
            <v>UNIDAD ADMINISTRATIVA ESPECIAL CUERPO OFICIAL DE BOMBEROS</v>
          </cell>
        </row>
        <row r="65411">
          <cell r="A65411" t="str">
            <v>CONSORCIO FBP - 2008</v>
          </cell>
        </row>
        <row r="65412">
          <cell r="A65412" t="str">
            <v>CENTRO INTERACTIVO DE CIENCIA Y TECNOLOGIA - MALOKA</v>
          </cell>
        </row>
        <row r="65413">
          <cell r="A65413" t="str">
            <v>SECRETARIA DE LA MUJER</v>
          </cell>
        </row>
        <row r="65414">
          <cell r="A65414" t="str">
            <v>FDL USAQUEN.</v>
          </cell>
        </row>
        <row r="65415">
          <cell r="A65415" t="str">
            <v>FDL CHAPINERO.</v>
          </cell>
        </row>
        <row r="65416">
          <cell r="A65416" t="str">
            <v>FDL SANTAFE.</v>
          </cell>
        </row>
        <row r="65417">
          <cell r="A65417" t="str">
            <v>FDL SAN CRISTOBAL.</v>
          </cell>
        </row>
        <row r="65418">
          <cell r="A65418" t="str">
            <v>FDL USME.</v>
          </cell>
        </row>
        <row r="65419">
          <cell r="A65419" t="str">
            <v>FDL TUNJUELITO.</v>
          </cell>
        </row>
        <row r="65420">
          <cell r="A65420" t="str">
            <v>FDL BOSA.</v>
          </cell>
        </row>
        <row r="65421">
          <cell r="A65421" t="str">
            <v>FDL KENNEDY.</v>
          </cell>
        </row>
        <row r="65422">
          <cell r="A65422" t="str">
            <v>FDL FONTIBON.</v>
          </cell>
        </row>
        <row r="65423">
          <cell r="A65423" t="str">
            <v>FDL ENGATIVA.</v>
          </cell>
        </row>
        <row r="65424">
          <cell r="A65424" t="str">
            <v>FDL SUBA.</v>
          </cell>
        </row>
        <row r="65425">
          <cell r="A65425" t="str">
            <v>FDL BARRIOS UNIDOS.</v>
          </cell>
        </row>
        <row r="65426">
          <cell r="A65426" t="str">
            <v>FDL TEUSAQUILLO.</v>
          </cell>
        </row>
        <row r="65427">
          <cell r="A65427" t="str">
            <v>FDL MARTIRES.</v>
          </cell>
        </row>
        <row r="65428">
          <cell r="A65428" t="str">
            <v>FDL ANTONIO NARIÑO.</v>
          </cell>
        </row>
        <row r="65429">
          <cell r="A65429" t="str">
            <v>FDL PUENTE ARANDA.</v>
          </cell>
        </row>
        <row r="65430">
          <cell r="A65430" t="str">
            <v>FDL LA CANDELARIA.</v>
          </cell>
        </row>
        <row r="65431">
          <cell r="A65431" t="str">
            <v>FDL RAFAEL URIBE URIBE.</v>
          </cell>
        </row>
        <row r="65432">
          <cell r="A65432" t="str">
            <v>FDL CIUDAD BOLIVAR.</v>
          </cell>
        </row>
        <row r="65433">
          <cell r="A65433" t="str">
            <v>FDL SUMAPAZ.</v>
          </cell>
        </row>
        <row r="65434">
          <cell r="A65434" t="str">
            <v>UEL GOBIERNO</v>
          </cell>
        </row>
        <row r="65435">
          <cell r="A65435" t="str">
            <v>UEL IDU</v>
          </cell>
        </row>
        <row r="65436">
          <cell r="A65436" t="str">
            <v>UEL IDCT</v>
          </cell>
        </row>
        <row r="65437">
          <cell r="A65437" t="str">
            <v>UEL SALUD</v>
          </cell>
        </row>
        <row r="65438">
          <cell r="A65438" t="str">
            <v>UEL DAAC</v>
          </cell>
        </row>
        <row r="65439">
          <cell r="A65439" t="str">
            <v>UEL DAMA</v>
          </cell>
        </row>
        <row r="65440">
          <cell r="A65440" t="str">
            <v>UEL EAAB</v>
          </cell>
        </row>
        <row r="65441">
          <cell r="A65441" t="str">
            <v>UEL IDRD</v>
          </cell>
        </row>
        <row r="65442">
          <cell r="A65442" t="str">
            <v>UEL EDUCACION</v>
          </cell>
        </row>
        <row r="65443">
          <cell r="A65443" t="str">
            <v>UEL DABS</v>
          </cell>
        </row>
        <row r="65444">
          <cell r="A65444" t="str">
            <v>CANAL CAPITAL LTDA..</v>
          </cell>
        </row>
        <row r="65445">
          <cell r="A65445" t="str">
            <v>COMPAÑIA DE DISTRIBUCION Y COMERCIALIZACION DE ENERGIA -CODENSA S.A ESP-</v>
          </cell>
        </row>
        <row r="65446">
          <cell r="A65446" t="str">
            <v>COLOMBIA MOVIL S.A. ESP</v>
          </cell>
        </row>
        <row r="65447">
          <cell r="A65447" t="str">
            <v>COMPAÑIA COLOMBIANA DE SERVICIOS DE VALOR AGREGADO Y TELEMATICO S.A. ESP COLVATEL S.A. ESP.</v>
          </cell>
        </row>
        <row r="65448">
          <cell r="A65448" t="str">
            <v>EMGESA S.A. ESP</v>
          </cell>
        </row>
        <row r="65449">
          <cell r="A65449" t="str">
            <v>PATRIMONIO AUTONOMO CONCESION ASEO D.C. - FIDUCOLOMBIA S.A.</v>
          </cell>
        </row>
        <row r="65450">
          <cell r="A65450" t="str">
            <v>EMPRESA DE ACUEDUCTO Y ALCANTARILLADO DE BOGOTA -EAAB ESP-</v>
          </cell>
        </row>
        <row r="65451">
          <cell r="A65451" t="str">
            <v>EMPRESA DE TELECOMUNICACIONES DE BOGOTA -ETB S.A. ESP-</v>
          </cell>
        </row>
        <row r="65452">
          <cell r="A65452" t="str">
            <v>AGUAS DE BOGOTA S.A. E.S.P.</v>
          </cell>
        </row>
        <row r="65453">
          <cell r="A65453" t="str">
            <v>EMPRESA DE ENERGIA DE BOGOTA -EEB S.A. ESP-</v>
          </cell>
        </row>
        <row r="65454">
          <cell r="A65454" t="str">
            <v>UNIDAD ADMINISTRATIVA ESPECIAL DE SERVICIOS PUBLICOS</v>
          </cell>
        </row>
        <row r="65455">
          <cell r="A65455" t="str">
            <v>GAS NATURAL S.A. ESP</v>
          </cell>
        </row>
        <row r="65456">
          <cell r="A65456" t="str">
            <v>EMPRESA COMERCIAL DEL SERVICIO DE ASEO S.A. E.S.P. ECSA E.S.P.</v>
          </cell>
        </row>
        <row r="65457">
          <cell r="A65457" t="str">
            <v>SECRETARIA DISTRITAL DEL HABITAT</v>
          </cell>
        </row>
        <row r="65458">
          <cell r="A65458" t="str">
            <v>FIDUCIARIA BANCOLOMBIA PATRIMONIO AUTONOMO EEB S.A. ESP</v>
          </cell>
        </row>
        <row r="65459">
          <cell r="A65459" t="str">
            <v>TRANSPORTADORA COLOMBIANA DE GAS S.A. EMPRESA DE SERVICIOS PUBLICOS - TRANSCOGAS S.A. E.S.P.</v>
          </cell>
        </row>
        <row r="65460">
          <cell r="A65460" t="str">
            <v>P.A. EMPRESA DE TELEFONOS DE BOGOTA E.S.P</v>
          </cell>
        </row>
        <row r="65461">
          <cell r="A65461" t="str">
            <v>TRANSPORTADORA DE GAS INTERNACIONAL S.A. E.S.P. - TGI S.A E.S.P</v>
          </cell>
        </row>
        <row r="65462">
          <cell r="A65462" t="str">
            <v>FIDUCIARIA BANCOLOMBIA S.A., CONSORCIO ACUEDUCTO 2008</v>
          </cell>
        </row>
        <row r="65463">
          <cell r="A65463" t="str">
            <v>EMPRESA DE ENERGIA DE CUNDINAMARCA S.A. ESP</v>
          </cell>
        </row>
        <row r="65464">
          <cell r="A65464" t="str">
            <v>EMPRESA PRESTADORA DE SERVICIOS PUBLICOS MIXTA GESTAGUAS S.A. E.S.P.</v>
          </cell>
        </row>
        <row r="65465">
          <cell r="A65465" t="str">
            <v>CONTRALORIA DE BOGOTA</v>
          </cell>
        </row>
        <row r="65466">
          <cell r="A65466" t="str">
            <v>RED PERU - TRANSMISION DE ELECTRICIDAD RED DE ENERGIA DEL PERU S.A.</v>
          </cell>
        </row>
        <row r="65467">
          <cell r="A65467" t="str">
            <v>CTM PERU - TRANSMISION DE ELECTRICIDAD CONSORCIO TRNSMANTARO S.A</v>
          </cell>
        </row>
        <row r="65468">
          <cell r="A65468" t="str">
            <v>CONTUGAS - PERU DISTIBUIDORA DE GAS S.A.C</v>
          </cell>
        </row>
        <row r="65469">
          <cell r="A65469" t="str">
            <v>CALIDDA - DISTRIBUIDORA DE GAS PERU BAJA GAS NATURAL DE LIMA Y CALLAO S.A.</v>
          </cell>
        </row>
        <row r="65470">
          <cell r="A65470" t="str">
            <v>PROMIGAS S.A. E.S.P</v>
          </cell>
        </row>
        <row r="65476">
          <cell r="A65476" t="str">
            <v>ETAPA 1</v>
          </cell>
        </row>
        <row r="65477">
          <cell r="A65477" t="str">
            <v>ETAPA 2</v>
          </cell>
        </row>
        <row r="65478">
          <cell r="A65478" t="str">
            <v>ETAPA 3</v>
          </cell>
        </row>
        <row r="65479">
          <cell r="A65479" t="str">
            <v>ETAPA 1 Y 2</v>
          </cell>
        </row>
        <row r="65480">
          <cell r="A65480" t="str">
            <v>ETAPAS 2 Y 3</v>
          </cell>
        </row>
        <row r="65481">
          <cell r="A65481" t="str">
            <v>TODAS LAS ETAPAS</v>
          </cell>
        </row>
      </sheetData>
      <sheetData sheetId="5"/>
      <sheetData sheetId="6"/>
      <sheetData sheetId="7"/>
      <sheetData sheetId="8"/>
      <sheetData sheetId="9"/>
      <sheetData sheetId="10">
        <row r="3">
          <cell r="A3">
            <v>201</v>
          </cell>
        </row>
      </sheetData>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s y Controles"/>
      <sheetName val="Hoja de resultados"/>
      <sheetName val=" RIESGOS Y CONTROLES"/>
      <sheetName val="CONTROL"/>
      <sheetName val="Lista"/>
      <sheetName val="Lista PT6"/>
      <sheetName val="listas"/>
      <sheetName val="Hoja1"/>
      <sheetName val="LISTA MATERIALIDAD CGR"/>
    </sheetNames>
    <sheetDataSet>
      <sheetData sheetId="0" refreshError="1"/>
      <sheetData sheetId="1" refreshError="1"/>
      <sheetData sheetId="2" refreshError="1">
        <row r="5">
          <cell r="C5">
            <v>3</v>
          </cell>
        </row>
        <row r="6">
          <cell r="C6">
            <v>2</v>
          </cell>
        </row>
        <row r="7">
          <cell r="C7">
            <v>1</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
      <sheetName val="FENECIMIENTO_PUBLICAS"/>
      <sheetName val="FENECIMIENTO_E MIXTAS"/>
      <sheetName val="PT 09-AF MATERIALIDAD EF MCGR"/>
      <sheetName val="FENECIMIENTO_CONSOLIDADO  (2)"/>
      <sheetName val="FENECIMIENTO"/>
      <sheetName val="LISTA MATERIALIDAD CGR"/>
      <sheetName val="PT 09-AF MATERIALIDAD ESTADOS F"/>
      <sheetName val="PT 09-AF MATERIALIDAD PRESUPUES"/>
      <sheetName val="PT 10-AF A.HALLAZGOS OPINIÓN EF"/>
      <sheetName val="PT 10-AF A.HALLAZGOS OPINIÓN PR"/>
      <sheetName val="Hoja2"/>
      <sheetName val="GESTION PROYECTOS Y CONTRATOS"/>
      <sheetName val="GESTIÓN CONTRACTUAL_PUBLICAS"/>
      <sheetName val=" PLANE PROGRAMAS PROYECTOS CGSC"/>
      <sheetName val="PLANES, PROGRAMAS, PROYECTOS"/>
      <sheetName val="conexión"/>
      <sheetName val="tabla_entidades "/>
      <sheetName val="segplan_entidades"/>
      <sheetName val="segplan_población"/>
      <sheetName val="base_gasto_inversión"/>
      <sheetName val="tabla_gasto_inversión"/>
      <sheetName val="muestra_inversión"/>
      <sheetName val="PACA"/>
      <sheetName val="SIAC"/>
      <sheetName val="GESTION FINANCIERA PUBLICAS"/>
      <sheetName val="GESTIÓN CONTRACTUAL_MIXTAS"/>
      <sheetName val="proceso"/>
      <sheetName val="Variables"/>
      <sheetName val="Gestion de Proyecto"/>
      <sheetName val="Ejecución del Proyecto"/>
      <sheetName val="PLAN ESTRATÉGICO - MIXTAS"/>
      <sheetName val="GESTION FINANCIERA MIXTAS"/>
      <sheetName val="Indicadores Financ_Hoja Apoyo"/>
      <sheetName val="Valoración Riesgos y Controles"/>
      <sheetName val="LISTA"/>
      <sheetName val="RIESGOS"/>
      <sheetName val="CONTROL"/>
      <sheetName val="Valoración Componentes"/>
      <sheetName val="GESTIÓN CONTRACTUAL"/>
      <sheetName val="PLANES, PROGRAMAS, PROY-C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65283">
          <cell r="C65283" t="str">
            <v>CON INCIDENCIA FISCAL</v>
          </cell>
        </row>
        <row r="65284">
          <cell r="C65284" t="str">
            <v>CON INCID. FISCAL Y PRES. DISCIPLINARIA</v>
          </cell>
        </row>
        <row r="65285">
          <cell r="C65285" t="str">
            <v>CON INCID. FISCAL Y PRES. PENAL</v>
          </cell>
        </row>
        <row r="65286">
          <cell r="C65286" t="str">
            <v>CON INCID. FISCAL, PRES. DISCPL Y PENAL</v>
          </cell>
        </row>
        <row r="65287">
          <cell r="C65287" t="str">
            <v>CON PRES. INCID. PENAL</v>
          </cell>
        </row>
        <row r="65288">
          <cell r="C65288" t="str">
            <v>CON PRES. INC. PENAL Y DISCIPLINARIA</v>
          </cell>
        </row>
        <row r="65289">
          <cell r="C65289" t="str">
            <v>CON PRES. INC. DISCIPLINARIA</v>
          </cell>
        </row>
        <row r="65290">
          <cell r="C65290" t="str">
            <v>SOLO ADMINISTRATIVOS</v>
          </cell>
        </row>
        <row r="65291">
          <cell r="C65291" t="str">
            <v>SIN HALLAZGOS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s y Controles"/>
      <sheetName val=" RIESGOS Y CONTROLES"/>
      <sheetName val="CONTROL"/>
      <sheetName val="LISTA"/>
      <sheetName val="Hoja1"/>
    </sheetNames>
    <sheetDataSet>
      <sheetData sheetId="0" refreshError="1"/>
      <sheetData sheetId="1" refreshError="1"/>
      <sheetData sheetId="2">
        <row r="6">
          <cell r="C6" t="str">
            <v>Manual</v>
          </cell>
        </row>
        <row r="7">
          <cell r="C7" t="str">
            <v>Automatico</v>
          </cell>
        </row>
        <row r="8">
          <cell r="C8" t="str">
            <v>Semiautomatico</v>
          </cell>
        </row>
      </sheetData>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s y Controles"/>
      <sheetName val=" RIESGOS Y CONTROLES"/>
      <sheetName val="CONTROL"/>
      <sheetName val="LISTA"/>
      <sheetName val="Evaluación CI Financiero"/>
      <sheetName val="Listas"/>
    </sheetNames>
    <sheetDataSet>
      <sheetData sheetId="0"/>
      <sheetData sheetId="1"/>
      <sheetData sheetId="2">
        <row r="6">
          <cell r="C6" t="str">
            <v>Manual</v>
          </cell>
        </row>
        <row r="7">
          <cell r="C7" t="str">
            <v>Automatico</v>
          </cell>
        </row>
        <row r="8">
          <cell r="C8" t="str">
            <v>Semiautomatico</v>
          </cell>
        </row>
      </sheetData>
      <sheetData sheetId="3">
        <row r="2">
          <cell r="E2" t="str">
            <v>Si</v>
          </cell>
        </row>
        <row r="3">
          <cell r="E3" t="str">
            <v>Parcial</v>
          </cell>
        </row>
        <row r="4">
          <cell r="E4" t="str">
            <v>No</v>
          </cell>
        </row>
      </sheetData>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K276"/>
  <sheetViews>
    <sheetView topLeftCell="E1" zoomScale="130" zoomScaleNormal="130" workbookViewId="0">
      <selection activeCell="I17" sqref="I17"/>
    </sheetView>
  </sheetViews>
  <sheetFormatPr baseColWidth="10" defaultColWidth="11.42578125" defaultRowHeight="14.25" x14ac:dyDescent="0.2"/>
  <cols>
    <col min="1" max="1" width="8.5703125" style="153" customWidth="1"/>
    <col min="2" max="2" width="40.5703125" style="153" customWidth="1"/>
    <col min="3" max="3" width="22.85546875" style="158" bestFit="1" customWidth="1"/>
    <col min="4" max="4" width="22.28515625" style="158" customWidth="1"/>
    <col min="5" max="5" width="31.42578125" style="154" customWidth="1"/>
    <col min="6" max="6" width="11.42578125" style="154" customWidth="1"/>
    <col min="7" max="7" width="48.42578125" style="154" customWidth="1"/>
    <col min="8" max="8" width="32.140625" style="154" customWidth="1"/>
    <col min="9" max="9" width="33.5703125" style="154" customWidth="1"/>
    <col min="10" max="10" width="8.7109375" style="154" customWidth="1"/>
    <col min="11" max="11" width="7.5703125" style="470" customWidth="1"/>
    <col min="12" max="16384" width="11.42578125" style="149"/>
  </cols>
  <sheetData>
    <row r="1" spans="1:11" customFormat="1" ht="36.75" customHeight="1" x14ac:dyDescent="0.25">
      <c r="A1" s="644"/>
      <c r="B1" s="812" t="e">
        <f>+#REF!</f>
        <v>#REF!</v>
      </c>
      <c r="C1" s="812"/>
      <c r="D1" s="812"/>
      <c r="E1" s="812"/>
      <c r="F1" s="812"/>
      <c r="G1" s="812"/>
      <c r="K1" s="465"/>
    </row>
    <row r="2" spans="1:11" customFormat="1" ht="34.5" customHeight="1" x14ac:dyDescent="0.25">
      <c r="A2" s="644"/>
      <c r="B2" s="813" t="e">
        <f>+#REF!</f>
        <v>#REF!</v>
      </c>
      <c r="C2" s="813"/>
      <c r="D2" s="813"/>
      <c r="E2" s="813"/>
      <c r="F2" s="813"/>
      <c r="G2" s="683" t="s">
        <v>335</v>
      </c>
      <c r="H2" s="682" t="s">
        <v>763</v>
      </c>
      <c r="K2" s="465"/>
    </row>
    <row r="3" spans="1:11" customFormat="1" ht="24" customHeight="1" x14ac:dyDescent="0.25">
      <c r="A3" s="644"/>
      <c r="B3" s="810" t="s">
        <v>336</v>
      </c>
      <c r="C3" s="810"/>
      <c r="D3" s="810"/>
      <c r="E3" s="810"/>
      <c r="F3" s="810"/>
      <c r="G3" s="810"/>
      <c r="K3" s="465"/>
    </row>
    <row r="4" spans="1:11" customFormat="1" ht="23.25" customHeight="1" x14ac:dyDescent="0.25">
      <c r="A4" s="645"/>
      <c r="B4" s="811"/>
      <c r="C4" s="811"/>
      <c r="D4" s="811"/>
      <c r="E4" s="811"/>
      <c r="F4" s="811"/>
      <c r="G4" s="648"/>
      <c r="K4" s="465"/>
    </row>
    <row r="5" spans="1:11" customFormat="1" ht="28.5" customHeight="1" x14ac:dyDescent="0.25">
      <c r="A5" s="488"/>
      <c r="B5" s="684" t="s">
        <v>355</v>
      </c>
      <c r="C5" s="814" t="e">
        <f>+#REF!</f>
        <v>#REF!</v>
      </c>
      <c r="D5" s="815"/>
      <c r="E5" s="815"/>
      <c r="F5" s="816"/>
      <c r="G5" s="649"/>
      <c r="K5" s="465"/>
    </row>
    <row r="6" spans="1:11" customFormat="1" ht="18.75" customHeight="1" x14ac:dyDescent="0.25">
      <c r="B6" s="685" t="s">
        <v>591</v>
      </c>
      <c r="C6" s="814" t="e">
        <f>+#REF!</f>
        <v>#REF!</v>
      </c>
      <c r="D6" s="815"/>
      <c r="E6" s="815"/>
      <c r="F6" s="816"/>
      <c r="G6" s="650"/>
      <c r="K6" s="465"/>
    </row>
    <row r="7" spans="1:11" customFormat="1" ht="18.75" customHeight="1" x14ac:dyDescent="0.25">
      <c r="B7" s="686" t="s">
        <v>356</v>
      </c>
      <c r="C7" s="776" t="e">
        <f>+#REF!</f>
        <v>#REF!</v>
      </c>
      <c r="D7" s="829" t="s">
        <v>360</v>
      </c>
      <c r="E7" s="831" t="e">
        <f>+#REF!</f>
        <v>#REF!</v>
      </c>
      <c r="F7" s="832"/>
      <c r="G7" s="650"/>
      <c r="K7" s="465"/>
    </row>
    <row r="8" spans="1:11" customFormat="1" ht="18.75" customHeight="1" x14ac:dyDescent="0.25">
      <c r="B8" s="686" t="s">
        <v>357</v>
      </c>
      <c r="C8" s="776" t="e">
        <f>+#REF!</f>
        <v>#REF!</v>
      </c>
      <c r="D8" s="830"/>
      <c r="E8" s="833"/>
      <c r="F8" s="834"/>
      <c r="G8" s="650"/>
      <c r="K8" s="465"/>
    </row>
    <row r="9" spans="1:11" customFormat="1" ht="19.5" customHeight="1" x14ac:dyDescent="0.25">
      <c r="B9" s="686" t="s">
        <v>359</v>
      </c>
      <c r="C9" s="777" t="e">
        <f>+#REF!</f>
        <v>#REF!</v>
      </c>
      <c r="D9" s="687" t="s">
        <v>358</v>
      </c>
      <c r="E9" s="827" t="e">
        <f>+#REF!</f>
        <v>#REF!</v>
      </c>
      <c r="F9" s="828"/>
      <c r="G9" s="651"/>
      <c r="K9" s="465"/>
    </row>
    <row r="10" spans="1:11" customFormat="1" ht="19.5" customHeight="1" x14ac:dyDescent="0.25">
      <c r="A10" s="605"/>
      <c r="B10" s="605"/>
      <c r="C10" s="606"/>
      <c r="D10" s="606"/>
      <c r="E10" s="605"/>
      <c r="F10" s="191"/>
      <c r="G10" s="191"/>
      <c r="K10" s="465"/>
    </row>
    <row r="11" spans="1:11" s="148" customFormat="1" ht="17.25" hidden="1" customHeight="1" x14ac:dyDescent="0.25">
      <c r="A11" s="146"/>
      <c r="B11" s="146"/>
      <c r="C11" s="146"/>
      <c r="D11" s="146"/>
      <c r="E11" s="147"/>
      <c r="H11" s="176"/>
      <c r="I11" s="176"/>
      <c r="J11" s="176"/>
      <c r="K11" s="466"/>
    </row>
    <row r="12" spans="1:11" ht="17.25" customHeight="1" thickBot="1" x14ac:dyDescent="0.25">
      <c r="A12" s="835" t="s">
        <v>339</v>
      </c>
      <c r="B12" s="835"/>
      <c r="C12" s="835"/>
      <c r="D12" s="835"/>
      <c r="E12" s="835"/>
      <c r="F12" s="835" t="s">
        <v>340</v>
      </c>
      <c r="G12" s="835"/>
      <c r="H12" s="835"/>
      <c r="I12" s="835"/>
      <c r="J12" s="835"/>
      <c r="K12" s="835"/>
    </row>
    <row r="13" spans="1:11" s="177" customFormat="1" ht="38.25" customHeight="1" x14ac:dyDescent="0.2">
      <c r="A13" s="483" t="s">
        <v>365</v>
      </c>
      <c r="B13" s="483" t="s">
        <v>265</v>
      </c>
      <c r="C13" s="483" t="s">
        <v>332</v>
      </c>
      <c r="D13" s="483" t="s">
        <v>272</v>
      </c>
      <c r="E13" s="483" t="s">
        <v>283</v>
      </c>
      <c r="F13" s="189" t="s">
        <v>260</v>
      </c>
      <c r="G13" s="189" t="s">
        <v>261</v>
      </c>
      <c r="H13" s="189" t="s">
        <v>263</v>
      </c>
      <c r="I13" s="189" t="s">
        <v>262</v>
      </c>
      <c r="J13" s="189" t="s">
        <v>364</v>
      </c>
      <c r="K13" s="467" t="s">
        <v>333</v>
      </c>
    </row>
    <row r="14" spans="1:11" ht="66" customHeight="1" x14ac:dyDescent="0.2">
      <c r="A14" s="150">
        <v>1</v>
      </c>
      <c r="B14" s="765" t="s">
        <v>764</v>
      </c>
      <c r="C14" s="371" t="s">
        <v>745</v>
      </c>
      <c r="D14" s="779" t="s">
        <v>750</v>
      </c>
      <c r="E14" s="780" t="s">
        <v>754</v>
      </c>
      <c r="F14" s="150" t="s">
        <v>6</v>
      </c>
      <c r="G14" s="691" t="e">
        <f>#REF!</f>
        <v>#REF!</v>
      </c>
      <c r="H14" s="691" t="e">
        <f>#REF!</f>
        <v>#REF!</v>
      </c>
      <c r="I14" s="379" t="s">
        <v>759</v>
      </c>
      <c r="J14" s="150" t="s">
        <v>6</v>
      </c>
      <c r="K14" s="468">
        <v>1</v>
      </c>
    </row>
    <row r="15" spans="1:11" ht="50.25" customHeight="1" x14ac:dyDescent="0.2">
      <c r="A15" s="150">
        <v>2</v>
      </c>
      <c r="B15" s="765" t="s">
        <v>765</v>
      </c>
      <c r="C15" s="371" t="s">
        <v>746</v>
      </c>
      <c r="D15" s="779" t="s">
        <v>751</v>
      </c>
      <c r="E15" s="780" t="s">
        <v>755</v>
      </c>
      <c r="F15" s="150" t="s">
        <v>6</v>
      </c>
      <c r="G15" s="691" t="e">
        <f>#REF!</f>
        <v>#REF!</v>
      </c>
      <c r="H15" s="691" t="e">
        <f>#REF!</f>
        <v>#REF!</v>
      </c>
      <c r="I15" s="379" t="s">
        <v>760</v>
      </c>
      <c r="J15" s="150" t="s">
        <v>6</v>
      </c>
      <c r="K15" s="468">
        <v>2</v>
      </c>
    </row>
    <row r="16" spans="1:11" ht="43.5" customHeight="1" x14ac:dyDescent="0.2">
      <c r="A16" s="150">
        <v>3</v>
      </c>
      <c r="B16" s="765" t="s">
        <v>764</v>
      </c>
      <c r="C16" s="371" t="s">
        <v>747</v>
      </c>
      <c r="D16" s="379" t="s">
        <v>752</v>
      </c>
      <c r="E16" s="780" t="s">
        <v>756</v>
      </c>
      <c r="F16" s="150" t="s">
        <v>6</v>
      </c>
      <c r="G16" s="691" t="e">
        <f>#REF!</f>
        <v>#REF!</v>
      </c>
      <c r="H16" s="691" t="e">
        <f>#REF!</f>
        <v>#REF!</v>
      </c>
      <c r="I16" s="379" t="s">
        <v>761</v>
      </c>
      <c r="J16" s="150" t="s">
        <v>6</v>
      </c>
      <c r="K16" s="468">
        <v>3</v>
      </c>
    </row>
    <row r="17" spans="1:11" ht="56.25" customHeight="1" x14ac:dyDescent="0.2">
      <c r="A17" s="150">
        <v>4</v>
      </c>
      <c r="B17" s="765" t="s">
        <v>765</v>
      </c>
      <c r="C17" s="371" t="s">
        <v>748</v>
      </c>
      <c r="D17" s="379" t="s">
        <v>753</v>
      </c>
      <c r="E17" s="780" t="s">
        <v>757</v>
      </c>
      <c r="F17" s="150" t="s">
        <v>6</v>
      </c>
      <c r="G17" s="691" t="e">
        <f>#REF!</f>
        <v>#REF!</v>
      </c>
      <c r="H17" s="691" t="e">
        <f>#REF!</f>
        <v>#REF!</v>
      </c>
      <c r="I17" s="379" t="s">
        <v>762</v>
      </c>
      <c r="J17" s="150" t="s">
        <v>6</v>
      </c>
      <c r="K17" s="468">
        <v>4</v>
      </c>
    </row>
    <row r="18" spans="1:11" ht="60" x14ac:dyDescent="0.2">
      <c r="A18" s="150">
        <v>5</v>
      </c>
      <c r="B18" s="765" t="s">
        <v>766</v>
      </c>
      <c r="C18" s="371" t="s">
        <v>749</v>
      </c>
      <c r="D18" s="379" t="s">
        <v>752</v>
      </c>
      <c r="E18" s="780" t="s">
        <v>758</v>
      </c>
      <c r="F18" s="150" t="s">
        <v>6</v>
      </c>
      <c r="G18" s="691" t="s">
        <v>767</v>
      </c>
      <c r="H18" s="691" t="s">
        <v>768</v>
      </c>
      <c r="I18" s="379" t="s">
        <v>762</v>
      </c>
      <c r="J18" s="150" t="s">
        <v>7</v>
      </c>
      <c r="K18" s="468">
        <v>5</v>
      </c>
    </row>
    <row r="19" spans="1:11" ht="15" x14ac:dyDescent="0.2">
      <c r="A19" s="150">
        <v>6</v>
      </c>
      <c r="B19" s="196"/>
      <c r="C19" s="151"/>
      <c r="D19" s="151"/>
      <c r="E19" s="151"/>
      <c r="F19" s="150"/>
      <c r="G19" s="691" t="e">
        <f>#REF!</f>
        <v>#REF!</v>
      </c>
      <c r="H19" s="691" t="e">
        <f>#REF!</f>
        <v>#REF!</v>
      </c>
      <c r="I19" s="471"/>
      <c r="J19" s="150"/>
      <c r="K19" s="468">
        <v>6</v>
      </c>
    </row>
    <row r="20" spans="1:11" ht="15" x14ac:dyDescent="0.2">
      <c r="A20" s="150">
        <v>7</v>
      </c>
      <c r="B20" s="196"/>
      <c r="C20" s="151"/>
      <c r="D20" s="151"/>
      <c r="E20" s="151"/>
      <c r="F20" s="150"/>
      <c r="G20" s="691" t="e">
        <f>#REF!</f>
        <v>#REF!</v>
      </c>
      <c r="H20" s="691" t="e">
        <f>#REF!</f>
        <v>#REF!</v>
      </c>
      <c r="I20" s="471"/>
      <c r="J20" s="150"/>
      <c r="K20" s="468">
        <v>7</v>
      </c>
    </row>
    <row r="21" spans="1:11" ht="15" x14ac:dyDescent="0.2">
      <c r="A21" s="150">
        <v>8</v>
      </c>
      <c r="B21" s="196"/>
      <c r="C21" s="151"/>
      <c r="D21" s="151"/>
      <c r="E21" s="151"/>
      <c r="F21" s="150"/>
      <c r="G21" s="691" t="e">
        <f>#REF!</f>
        <v>#REF!</v>
      </c>
      <c r="H21" s="691" t="e">
        <f>#REF!</f>
        <v>#REF!</v>
      </c>
      <c r="I21" s="471"/>
      <c r="J21" s="150"/>
      <c r="K21" s="468">
        <v>8</v>
      </c>
    </row>
    <row r="22" spans="1:11" ht="15" x14ac:dyDescent="0.2">
      <c r="A22" s="150">
        <v>9</v>
      </c>
      <c r="B22" s="196"/>
      <c r="C22" s="151"/>
      <c r="D22" s="151"/>
      <c r="E22" s="151"/>
      <c r="F22" s="150"/>
      <c r="G22" s="691" t="e">
        <f>#REF!</f>
        <v>#REF!</v>
      </c>
      <c r="H22" s="691" t="e">
        <f>#REF!</f>
        <v>#REF!</v>
      </c>
      <c r="I22" s="471"/>
      <c r="J22" s="150"/>
      <c r="K22" s="468">
        <v>9</v>
      </c>
    </row>
    <row r="23" spans="1:11" ht="15" x14ac:dyDescent="0.2">
      <c r="A23" s="150">
        <v>10</v>
      </c>
      <c r="B23" s="196"/>
      <c r="C23" s="151"/>
      <c r="D23" s="151"/>
      <c r="E23" s="151"/>
      <c r="F23" s="150"/>
      <c r="G23" s="691" t="e">
        <f>#REF!</f>
        <v>#REF!</v>
      </c>
      <c r="H23" s="691" t="e">
        <f>#REF!</f>
        <v>#REF!</v>
      </c>
      <c r="I23" s="471"/>
      <c r="J23" s="150"/>
      <c r="K23" s="468">
        <f t="shared" ref="K23:K78" si="0">+A23</f>
        <v>10</v>
      </c>
    </row>
    <row r="24" spans="1:11" ht="15" x14ac:dyDescent="0.2">
      <c r="A24" s="150">
        <v>11</v>
      </c>
      <c r="B24" s="196"/>
      <c r="C24" s="151"/>
      <c r="D24" s="151"/>
      <c r="E24" s="151"/>
      <c r="F24" s="150"/>
      <c r="G24" s="691" t="e">
        <f>#REF!</f>
        <v>#REF!</v>
      </c>
      <c r="H24" s="691" t="e">
        <f>#REF!</f>
        <v>#REF!</v>
      </c>
      <c r="I24" s="471"/>
      <c r="J24" s="150"/>
      <c r="K24" s="468">
        <f t="shared" si="0"/>
        <v>11</v>
      </c>
    </row>
    <row r="25" spans="1:11" ht="15" x14ac:dyDescent="0.2">
      <c r="A25" s="150">
        <v>12</v>
      </c>
      <c r="B25" s="196"/>
      <c r="C25" s="151"/>
      <c r="D25" s="151"/>
      <c r="E25" s="151"/>
      <c r="F25" s="150"/>
      <c r="G25" s="691" t="e">
        <f>#REF!</f>
        <v>#REF!</v>
      </c>
      <c r="H25" s="691" t="e">
        <f>#REF!</f>
        <v>#REF!</v>
      </c>
      <c r="I25" s="471"/>
      <c r="J25" s="150"/>
      <c r="K25" s="468">
        <f t="shared" si="0"/>
        <v>12</v>
      </c>
    </row>
    <row r="26" spans="1:11" ht="15" x14ac:dyDescent="0.2">
      <c r="A26" s="150">
        <v>13</v>
      </c>
      <c r="B26" s="196"/>
      <c r="C26" s="151"/>
      <c r="D26" s="151"/>
      <c r="E26" s="151"/>
      <c r="F26" s="150"/>
      <c r="G26" s="691" t="e">
        <f>#REF!</f>
        <v>#REF!</v>
      </c>
      <c r="H26" s="691" t="e">
        <f>#REF!</f>
        <v>#REF!</v>
      </c>
      <c r="I26" s="471"/>
      <c r="J26" s="150"/>
      <c r="K26" s="468">
        <f t="shared" si="0"/>
        <v>13</v>
      </c>
    </row>
    <row r="27" spans="1:11" ht="15" x14ac:dyDescent="0.2">
      <c r="A27" s="150">
        <v>14</v>
      </c>
      <c r="B27" s="196"/>
      <c r="C27" s="151"/>
      <c r="D27" s="151"/>
      <c r="E27" s="151"/>
      <c r="F27" s="150"/>
      <c r="G27" s="691" t="e">
        <f>#REF!</f>
        <v>#REF!</v>
      </c>
      <c r="H27" s="691" t="e">
        <f>#REF!</f>
        <v>#REF!</v>
      </c>
      <c r="I27" s="471"/>
      <c r="J27" s="150"/>
      <c r="K27" s="468">
        <f t="shared" si="0"/>
        <v>14</v>
      </c>
    </row>
    <row r="28" spans="1:11" ht="15" x14ac:dyDescent="0.2">
      <c r="A28" s="150">
        <v>15</v>
      </c>
      <c r="B28" s="196"/>
      <c r="C28" s="151"/>
      <c r="D28" s="151"/>
      <c r="E28" s="151"/>
      <c r="F28" s="150"/>
      <c r="G28" s="691" t="e">
        <f>#REF!</f>
        <v>#REF!</v>
      </c>
      <c r="H28" s="691" t="e">
        <f>#REF!</f>
        <v>#REF!</v>
      </c>
      <c r="I28" s="471"/>
      <c r="J28" s="150"/>
      <c r="K28" s="468">
        <f t="shared" si="0"/>
        <v>15</v>
      </c>
    </row>
    <row r="29" spans="1:11" ht="15" x14ac:dyDescent="0.2">
      <c r="A29" s="150">
        <v>16</v>
      </c>
      <c r="B29" s="196"/>
      <c r="C29" s="151"/>
      <c r="D29" s="151"/>
      <c r="E29" s="151"/>
      <c r="F29" s="150"/>
      <c r="G29" s="691" t="e">
        <f>#REF!</f>
        <v>#REF!</v>
      </c>
      <c r="H29" s="691" t="e">
        <f>#REF!</f>
        <v>#REF!</v>
      </c>
      <c r="I29" s="471"/>
      <c r="J29" s="150"/>
      <c r="K29" s="468">
        <f t="shared" si="0"/>
        <v>16</v>
      </c>
    </row>
    <row r="30" spans="1:11" ht="15" x14ac:dyDescent="0.2">
      <c r="A30" s="150">
        <v>17</v>
      </c>
      <c r="B30" s="196"/>
      <c r="C30" s="151"/>
      <c r="D30" s="151"/>
      <c r="E30" s="151"/>
      <c r="F30" s="150"/>
      <c r="G30" s="691" t="e">
        <f>#REF!</f>
        <v>#REF!</v>
      </c>
      <c r="H30" s="691" t="e">
        <f>#REF!</f>
        <v>#REF!</v>
      </c>
      <c r="I30" s="471"/>
      <c r="J30" s="150"/>
      <c r="K30" s="468">
        <f t="shared" si="0"/>
        <v>17</v>
      </c>
    </row>
    <row r="31" spans="1:11" ht="15" x14ac:dyDescent="0.2">
      <c r="A31" s="150">
        <v>18</v>
      </c>
      <c r="B31" s="196"/>
      <c r="C31" s="151"/>
      <c r="D31" s="151"/>
      <c r="E31" s="151"/>
      <c r="F31" s="150"/>
      <c r="G31" s="691" t="e">
        <f>#REF!</f>
        <v>#REF!</v>
      </c>
      <c r="H31" s="691" t="e">
        <f>#REF!</f>
        <v>#REF!</v>
      </c>
      <c r="I31" s="471"/>
      <c r="J31" s="150"/>
      <c r="K31" s="468">
        <f t="shared" si="0"/>
        <v>18</v>
      </c>
    </row>
    <row r="32" spans="1:11" ht="15" x14ac:dyDescent="0.2">
      <c r="A32" s="150">
        <v>19</v>
      </c>
      <c r="B32" s="196"/>
      <c r="C32" s="151"/>
      <c r="D32" s="151"/>
      <c r="E32" s="151"/>
      <c r="F32" s="150"/>
      <c r="G32" s="691" t="e">
        <f>#REF!</f>
        <v>#REF!</v>
      </c>
      <c r="H32" s="691" t="e">
        <f>#REF!</f>
        <v>#REF!</v>
      </c>
      <c r="I32" s="471"/>
      <c r="J32" s="150"/>
      <c r="K32" s="468">
        <f t="shared" si="0"/>
        <v>19</v>
      </c>
    </row>
    <row r="33" spans="1:11" ht="15" x14ac:dyDescent="0.2">
      <c r="A33" s="150">
        <v>20</v>
      </c>
      <c r="B33" s="196"/>
      <c r="C33" s="151"/>
      <c r="D33" s="151"/>
      <c r="E33" s="151"/>
      <c r="F33" s="150"/>
      <c r="G33" s="691" t="e">
        <f>#REF!</f>
        <v>#REF!</v>
      </c>
      <c r="H33" s="691" t="e">
        <f>#REF!</f>
        <v>#REF!</v>
      </c>
      <c r="I33" s="471"/>
      <c r="J33" s="150"/>
      <c r="K33" s="468">
        <f t="shared" si="0"/>
        <v>20</v>
      </c>
    </row>
    <row r="34" spans="1:11" ht="15" x14ac:dyDescent="0.2">
      <c r="A34" s="150">
        <v>21</v>
      </c>
      <c r="B34" s="196"/>
      <c r="C34" s="151"/>
      <c r="D34" s="151"/>
      <c r="E34" s="151"/>
      <c r="F34" s="150"/>
      <c r="G34" s="691"/>
      <c r="H34" s="691"/>
      <c r="I34" s="471"/>
      <c r="J34" s="150"/>
      <c r="K34" s="468">
        <f t="shared" si="0"/>
        <v>21</v>
      </c>
    </row>
    <row r="35" spans="1:11" ht="15" x14ac:dyDescent="0.2">
      <c r="A35" s="150">
        <v>22</v>
      </c>
      <c r="B35" s="196"/>
      <c r="C35" s="151"/>
      <c r="D35" s="151"/>
      <c r="E35" s="151"/>
      <c r="F35" s="150"/>
      <c r="G35" s="691"/>
      <c r="H35" s="691"/>
      <c r="I35" s="471"/>
      <c r="J35" s="150"/>
      <c r="K35" s="468">
        <f t="shared" si="0"/>
        <v>22</v>
      </c>
    </row>
    <row r="36" spans="1:11" ht="15" x14ac:dyDescent="0.2">
      <c r="A36" s="150">
        <v>23</v>
      </c>
      <c r="B36" s="196"/>
      <c r="C36" s="151"/>
      <c r="D36" s="151"/>
      <c r="E36" s="151"/>
      <c r="F36" s="150"/>
      <c r="G36" s="691"/>
      <c r="H36" s="691"/>
      <c r="I36" s="471"/>
      <c r="J36" s="150"/>
      <c r="K36" s="468">
        <f t="shared" si="0"/>
        <v>23</v>
      </c>
    </row>
    <row r="37" spans="1:11" ht="15" x14ac:dyDescent="0.2">
      <c r="A37" s="150">
        <v>24</v>
      </c>
      <c r="B37" s="196"/>
      <c r="C37" s="151"/>
      <c r="D37" s="151"/>
      <c r="E37" s="151"/>
      <c r="F37" s="150"/>
      <c r="G37" s="691"/>
      <c r="H37" s="691"/>
      <c r="I37" s="471"/>
      <c r="J37" s="150"/>
      <c r="K37" s="468">
        <f t="shared" si="0"/>
        <v>24</v>
      </c>
    </row>
    <row r="38" spans="1:11" ht="15" x14ac:dyDescent="0.2">
      <c r="A38" s="150">
        <v>25</v>
      </c>
      <c r="B38" s="196"/>
      <c r="C38" s="151"/>
      <c r="D38" s="151"/>
      <c r="E38" s="151"/>
      <c r="F38" s="150"/>
      <c r="G38" s="691"/>
      <c r="H38" s="691"/>
      <c r="I38" s="471"/>
      <c r="J38" s="150"/>
      <c r="K38" s="468">
        <f t="shared" si="0"/>
        <v>25</v>
      </c>
    </row>
    <row r="39" spans="1:11" ht="15" x14ac:dyDescent="0.2">
      <c r="A39" s="150">
        <v>26</v>
      </c>
      <c r="B39" s="196"/>
      <c r="C39" s="151"/>
      <c r="D39" s="151"/>
      <c r="E39" s="151"/>
      <c r="F39" s="150"/>
      <c r="G39" s="691"/>
      <c r="H39" s="691"/>
      <c r="I39" s="471"/>
      <c r="J39" s="150"/>
      <c r="K39" s="468">
        <f t="shared" si="0"/>
        <v>26</v>
      </c>
    </row>
    <row r="40" spans="1:11" ht="15" x14ac:dyDescent="0.2">
      <c r="A40" s="150">
        <v>27</v>
      </c>
      <c r="B40" s="196"/>
      <c r="C40" s="151"/>
      <c r="D40" s="151"/>
      <c r="E40" s="151"/>
      <c r="F40" s="150"/>
      <c r="G40" s="691"/>
      <c r="H40" s="691"/>
      <c r="I40" s="471"/>
      <c r="J40" s="150"/>
      <c r="K40" s="468">
        <f t="shared" si="0"/>
        <v>27</v>
      </c>
    </row>
    <row r="41" spans="1:11" ht="15" x14ac:dyDescent="0.2">
      <c r="A41" s="150">
        <v>28</v>
      </c>
      <c r="B41" s="196"/>
      <c r="C41" s="151"/>
      <c r="D41" s="151"/>
      <c r="E41" s="151"/>
      <c r="F41" s="150"/>
      <c r="G41" s="691"/>
      <c r="H41" s="691"/>
      <c r="I41" s="471"/>
      <c r="J41" s="150"/>
      <c r="K41" s="468">
        <f t="shared" si="0"/>
        <v>28</v>
      </c>
    </row>
    <row r="42" spans="1:11" ht="15" x14ac:dyDescent="0.2">
      <c r="A42" s="150">
        <v>29</v>
      </c>
      <c r="B42" s="196"/>
      <c r="C42" s="151"/>
      <c r="D42" s="151"/>
      <c r="E42" s="151"/>
      <c r="F42" s="150"/>
      <c r="G42" s="691"/>
      <c r="H42" s="691"/>
      <c r="I42" s="471"/>
      <c r="J42" s="150"/>
      <c r="K42" s="468">
        <f t="shared" si="0"/>
        <v>29</v>
      </c>
    </row>
    <row r="43" spans="1:11" ht="15" x14ac:dyDescent="0.2">
      <c r="A43" s="150">
        <v>30</v>
      </c>
      <c r="B43" s="196"/>
      <c r="C43" s="151"/>
      <c r="D43" s="151"/>
      <c r="E43" s="151"/>
      <c r="F43" s="150"/>
      <c r="G43" s="691"/>
      <c r="H43" s="691"/>
      <c r="I43" s="471"/>
      <c r="J43" s="150"/>
      <c r="K43" s="468">
        <f t="shared" si="0"/>
        <v>30</v>
      </c>
    </row>
    <row r="44" spans="1:11" ht="15" x14ac:dyDescent="0.2">
      <c r="A44" s="150">
        <v>31</v>
      </c>
      <c r="B44" s="196"/>
      <c r="C44" s="151"/>
      <c r="D44" s="151"/>
      <c r="E44" s="151"/>
      <c r="F44" s="150"/>
      <c r="G44" s="691"/>
      <c r="H44" s="691"/>
      <c r="I44" s="471"/>
      <c r="J44" s="150"/>
      <c r="K44" s="468">
        <f t="shared" si="0"/>
        <v>31</v>
      </c>
    </row>
    <row r="45" spans="1:11" ht="15" x14ac:dyDescent="0.2">
      <c r="A45" s="150">
        <v>32</v>
      </c>
      <c r="B45" s="196"/>
      <c r="C45" s="151"/>
      <c r="D45" s="151"/>
      <c r="E45" s="151"/>
      <c r="F45" s="150"/>
      <c r="G45" s="691"/>
      <c r="H45" s="691"/>
      <c r="I45" s="471"/>
      <c r="J45" s="150"/>
      <c r="K45" s="468">
        <f t="shared" si="0"/>
        <v>32</v>
      </c>
    </row>
    <row r="46" spans="1:11" ht="15" x14ac:dyDescent="0.2">
      <c r="A46" s="150">
        <v>33</v>
      </c>
      <c r="B46" s="196"/>
      <c r="C46" s="151"/>
      <c r="D46" s="151"/>
      <c r="E46" s="151"/>
      <c r="F46" s="150"/>
      <c r="G46" s="691"/>
      <c r="H46" s="691"/>
      <c r="I46" s="471"/>
      <c r="J46" s="150"/>
      <c r="K46" s="468">
        <f t="shared" si="0"/>
        <v>33</v>
      </c>
    </row>
    <row r="47" spans="1:11" ht="15" x14ac:dyDescent="0.2">
      <c r="A47" s="150">
        <v>34</v>
      </c>
      <c r="B47" s="196"/>
      <c r="C47" s="151"/>
      <c r="D47" s="151"/>
      <c r="E47" s="151"/>
      <c r="F47" s="150"/>
      <c r="G47" s="691"/>
      <c r="H47" s="691"/>
      <c r="I47" s="471"/>
      <c r="J47" s="150"/>
      <c r="K47" s="468">
        <f t="shared" si="0"/>
        <v>34</v>
      </c>
    </row>
    <row r="48" spans="1:11" ht="15" x14ac:dyDescent="0.2">
      <c r="A48" s="150">
        <v>35</v>
      </c>
      <c r="B48" s="196"/>
      <c r="C48" s="151"/>
      <c r="D48" s="151"/>
      <c r="E48" s="151"/>
      <c r="F48" s="150"/>
      <c r="G48" s="691"/>
      <c r="H48" s="691"/>
      <c r="I48" s="471"/>
      <c r="J48" s="150"/>
      <c r="K48" s="468">
        <f>+A48</f>
        <v>35</v>
      </c>
    </row>
    <row r="49" spans="1:11" ht="15" x14ac:dyDescent="0.2">
      <c r="A49" s="150">
        <v>36</v>
      </c>
      <c r="B49" s="196"/>
      <c r="C49" s="151"/>
      <c r="D49" s="151"/>
      <c r="E49" s="151"/>
      <c r="F49" s="150"/>
      <c r="G49" s="691"/>
      <c r="H49" s="691"/>
      <c r="I49" s="471"/>
      <c r="J49" s="150"/>
      <c r="K49" s="468">
        <f t="shared" si="0"/>
        <v>36</v>
      </c>
    </row>
    <row r="50" spans="1:11" ht="15" x14ac:dyDescent="0.2">
      <c r="A50" s="150">
        <v>37</v>
      </c>
      <c r="B50" s="196"/>
      <c r="C50" s="151"/>
      <c r="D50" s="151"/>
      <c r="E50" s="151"/>
      <c r="F50" s="150"/>
      <c r="G50" s="691"/>
      <c r="H50" s="691"/>
      <c r="I50" s="471"/>
      <c r="J50" s="150"/>
      <c r="K50" s="468">
        <f t="shared" si="0"/>
        <v>37</v>
      </c>
    </row>
    <row r="51" spans="1:11" ht="15" x14ac:dyDescent="0.2">
      <c r="A51" s="150">
        <v>38</v>
      </c>
      <c r="B51" s="196"/>
      <c r="C51" s="151"/>
      <c r="D51" s="151"/>
      <c r="E51" s="151"/>
      <c r="F51" s="150"/>
      <c r="G51" s="691"/>
      <c r="H51" s="691"/>
      <c r="I51" s="471"/>
      <c r="J51" s="150"/>
      <c r="K51" s="468">
        <f t="shared" si="0"/>
        <v>38</v>
      </c>
    </row>
    <row r="52" spans="1:11" ht="15" x14ac:dyDescent="0.2">
      <c r="A52" s="150">
        <v>39</v>
      </c>
      <c r="B52" s="196"/>
      <c r="C52" s="151"/>
      <c r="D52" s="151"/>
      <c r="E52" s="151"/>
      <c r="F52" s="150"/>
      <c r="G52" s="691"/>
      <c r="H52" s="691"/>
      <c r="I52" s="471"/>
      <c r="J52" s="150"/>
      <c r="K52" s="468">
        <f t="shared" si="0"/>
        <v>39</v>
      </c>
    </row>
    <row r="53" spans="1:11" ht="15" x14ac:dyDescent="0.2">
      <c r="A53" s="150">
        <v>40</v>
      </c>
      <c r="B53" s="196"/>
      <c r="C53" s="151"/>
      <c r="D53" s="151"/>
      <c r="E53" s="151"/>
      <c r="F53" s="150"/>
      <c r="G53" s="691"/>
      <c r="H53" s="691"/>
      <c r="I53" s="471"/>
      <c r="J53" s="150"/>
      <c r="K53" s="468">
        <f>+A53</f>
        <v>40</v>
      </c>
    </row>
    <row r="54" spans="1:11" ht="15" x14ac:dyDescent="0.2">
      <c r="A54" s="150">
        <v>41</v>
      </c>
      <c r="B54" s="196"/>
      <c r="C54" s="151"/>
      <c r="D54" s="151"/>
      <c r="E54" s="151"/>
      <c r="F54" s="150"/>
      <c r="G54" s="681"/>
      <c r="H54" s="681"/>
      <c r="I54" s="471"/>
      <c r="J54" s="150"/>
      <c r="K54" s="468">
        <f t="shared" si="0"/>
        <v>41</v>
      </c>
    </row>
    <row r="55" spans="1:11" ht="15" x14ac:dyDescent="0.2">
      <c r="A55" s="150">
        <v>42</v>
      </c>
      <c r="B55" s="196"/>
      <c r="C55" s="151"/>
      <c r="D55" s="151"/>
      <c r="E55" s="151"/>
      <c r="F55" s="150"/>
      <c r="G55" s="681"/>
      <c r="H55" s="681"/>
      <c r="I55" s="471"/>
      <c r="J55" s="150"/>
      <c r="K55" s="468">
        <f t="shared" si="0"/>
        <v>42</v>
      </c>
    </row>
    <row r="56" spans="1:11" ht="15" x14ac:dyDescent="0.2">
      <c r="A56" s="150">
        <v>43</v>
      </c>
      <c r="B56" s="196"/>
      <c r="C56" s="151"/>
      <c r="D56" s="151"/>
      <c r="E56" s="151"/>
      <c r="F56" s="150"/>
      <c r="G56" s="681"/>
      <c r="H56" s="681"/>
      <c r="I56" s="471"/>
      <c r="J56" s="150"/>
      <c r="K56" s="468">
        <f t="shared" si="0"/>
        <v>43</v>
      </c>
    </row>
    <row r="57" spans="1:11" ht="15" x14ac:dyDescent="0.2">
      <c r="A57" s="150">
        <v>44</v>
      </c>
      <c r="B57" s="196"/>
      <c r="C57" s="151"/>
      <c r="D57" s="151"/>
      <c r="E57" s="151"/>
      <c r="F57" s="150"/>
      <c r="G57" s="681"/>
      <c r="H57" s="681"/>
      <c r="I57" s="471"/>
      <c r="J57" s="150"/>
      <c r="K57" s="468">
        <f t="shared" si="0"/>
        <v>44</v>
      </c>
    </row>
    <row r="58" spans="1:11" ht="15" x14ac:dyDescent="0.2">
      <c r="A58" s="150">
        <v>45</v>
      </c>
      <c r="B58" s="196"/>
      <c r="C58" s="151"/>
      <c r="D58" s="151"/>
      <c r="E58" s="151"/>
      <c r="F58" s="150"/>
      <c r="G58" s="681"/>
      <c r="H58" s="681"/>
      <c r="I58" s="471"/>
      <c r="J58" s="150"/>
      <c r="K58" s="468">
        <f t="shared" si="0"/>
        <v>45</v>
      </c>
    </row>
    <row r="59" spans="1:11" ht="15" x14ac:dyDescent="0.2">
      <c r="A59" s="150">
        <v>46</v>
      </c>
      <c r="B59" s="196"/>
      <c r="C59" s="151"/>
      <c r="D59" s="151"/>
      <c r="E59" s="151"/>
      <c r="F59" s="150"/>
      <c r="G59" s="681"/>
      <c r="H59" s="681"/>
      <c r="I59" s="471"/>
      <c r="J59" s="150"/>
      <c r="K59" s="468">
        <f t="shared" si="0"/>
        <v>46</v>
      </c>
    </row>
    <row r="60" spans="1:11" ht="15" x14ac:dyDescent="0.2">
      <c r="A60" s="150">
        <v>47</v>
      </c>
      <c r="B60" s="196"/>
      <c r="C60" s="151"/>
      <c r="D60" s="151"/>
      <c r="E60" s="151"/>
      <c r="F60" s="150"/>
      <c r="G60" s="681"/>
      <c r="H60" s="681"/>
      <c r="I60" s="471"/>
      <c r="J60" s="150"/>
      <c r="K60" s="468">
        <f t="shared" si="0"/>
        <v>47</v>
      </c>
    </row>
    <row r="61" spans="1:11" ht="15" x14ac:dyDescent="0.2">
      <c r="A61" s="150">
        <v>48</v>
      </c>
      <c r="B61" s="196"/>
      <c r="C61" s="151"/>
      <c r="D61" s="151"/>
      <c r="E61" s="151"/>
      <c r="F61" s="150"/>
      <c r="G61" s="681"/>
      <c r="H61" s="681"/>
      <c r="I61" s="471"/>
      <c r="J61" s="150"/>
      <c r="K61" s="468">
        <f t="shared" si="0"/>
        <v>48</v>
      </c>
    </row>
    <row r="62" spans="1:11" ht="15" x14ac:dyDescent="0.2">
      <c r="A62" s="150">
        <v>49</v>
      </c>
      <c r="B62" s="196"/>
      <c r="C62" s="151"/>
      <c r="D62" s="151"/>
      <c r="E62" s="151"/>
      <c r="F62" s="150"/>
      <c r="G62" s="681"/>
      <c r="H62" s="681"/>
      <c r="I62" s="471"/>
      <c r="J62" s="150"/>
      <c r="K62" s="468">
        <f t="shared" si="0"/>
        <v>49</v>
      </c>
    </row>
    <row r="63" spans="1:11" ht="15" x14ac:dyDescent="0.2">
      <c r="A63" s="150">
        <v>50</v>
      </c>
      <c r="B63" s="196"/>
      <c r="C63" s="151"/>
      <c r="D63" s="151"/>
      <c r="E63" s="151"/>
      <c r="F63" s="150"/>
      <c r="G63" s="681"/>
      <c r="H63" s="681"/>
      <c r="I63" s="471"/>
      <c r="J63" s="150"/>
      <c r="K63" s="468">
        <f t="shared" si="0"/>
        <v>50</v>
      </c>
    </row>
    <row r="64" spans="1:11" ht="15" x14ac:dyDescent="0.2">
      <c r="A64" s="150">
        <v>51</v>
      </c>
      <c r="B64" s="196"/>
      <c r="C64" s="151"/>
      <c r="D64" s="151"/>
      <c r="E64" s="151"/>
      <c r="F64" s="150"/>
      <c r="G64" s="681"/>
      <c r="H64" s="681"/>
      <c r="I64" s="471"/>
      <c r="J64" s="150"/>
      <c r="K64" s="468">
        <f t="shared" si="0"/>
        <v>51</v>
      </c>
    </row>
    <row r="65" spans="1:11" ht="15" x14ac:dyDescent="0.2">
      <c r="A65" s="150">
        <v>52</v>
      </c>
      <c r="B65" s="196"/>
      <c r="C65" s="151"/>
      <c r="D65" s="151"/>
      <c r="E65" s="151"/>
      <c r="F65" s="150"/>
      <c r="G65" s="681"/>
      <c r="H65" s="681"/>
      <c r="I65" s="471"/>
      <c r="J65" s="150"/>
      <c r="K65" s="468">
        <f t="shared" si="0"/>
        <v>52</v>
      </c>
    </row>
    <row r="66" spans="1:11" ht="15" x14ac:dyDescent="0.2">
      <c r="A66" s="150">
        <v>53</v>
      </c>
      <c r="B66" s="196"/>
      <c r="C66" s="151"/>
      <c r="D66" s="151"/>
      <c r="E66" s="151"/>
      <c r="F66" s="150"/>
      <c r="G66" s="681"/>
      <c r="H66" s="681"/>
      <c r="I66" s="471"/>
      <c r="J66" s="150"/>
      <c r="K66" s="468">
        <f t="shared" si="0"/>
        <v>53</v>
      </c>
    </row>
    <row r="67" spans="1:11" ht="15" x14ac:dyDescent="0.2">
      <c r="A67" s="150">
        <v>54</v>
      </c>
      <c r="B67" s="196"/>
      <c r="C67" s="151"/>
      <c r="D67" s="151"/>
      <c r="E67" s="151"/>
      <c r="F67" s="150"/>
      <c r="G67" s="681"/>
      <c r="H67" s="681"/>
      <c r="I67" s="471"/>
      <c r="J67" s="150"/>
      <c r="K67" s="468">
        <f t="shared" si="0"/>
        <v>54</v>
      </c>
    </row>
    <row r="68" spans="1:11" ht="15" x14ac:dyDescent="0.2">
      <c r="A68" s="150">
        <v>55</v>
      </c>
      <c r="B68" s="196"/>
      <c r="C68" s="151"/>
      <c r="D68" s="151"/>
      <c r="E68" s="151"/>
      <c r="F68" s="150"/>
      <c r="G68" s="681"/>
      <c r="H68" s="681"/>
      <c r="I68" s="471"/>
      <c r="J68" s="150"/>
      <c r="K68" s="468">
        <f t="shared" si="0"/>
        <v>55</v>
      </c>
    </row>
    <row r="69" spans="1:11" ht="15" x14ac:dyDescent="0.2">
      <c r="A69" s="150">
        <v>56</v>
      </c>
      <c r="B69" s="196"/>
      <c r="C69" s="151"/>
      <c r="D69" s="151"/>
      <c r="E69" s="151"/>
      <c r="F69" s="150"/>
      <c r="G69" s="681"/>
      <c r="H69" s="681"/>
      <c r="I69" s="471"/>
      <c r="J69" s="150"/>
      <c r="K69" s="468">
        <f t="shared" si="0"/>
        <v>56</v>
      </c>
    </row>
    <row r="70" spans="1:11" ht="15" x14ac:dyDescent="0.2">
      <c r="A70" s="150">
        <v>57</v>
      </c>
      <c r="B70" s="196"/>
      <c r="C70" s="151"/>
      <c r="D70" s="151"/>
      <c r="E70" s="151"/>
      <c r="F70" s="150"/>
      <c r="G70" s="681"/>
      <c r="H70" s="681"/>
      <c r="I70" s="471"/>
      <c r="J70" s="150"/>
      <c r="K70" s="468">
        <f t="shared" si="0"/>
        <v>57</v>
      </c>
    </row>
    <row r="71" spans="1:11" ht="15" x14ac:dyDescent="0.2">
      <c r="A71" s="150">
        <v>58</v>
      </c>
      <c r="B71" s="196"/>
      <c r="C71" s="151"/>
      <c r="D71" s="151"/>
      <c r="E71" s="151"/>
      <c r="F71" s="150"/>
      <c r="G71" s="681"/>
      <c r="H71" s="681"/>
      <c r="I71" s="471"/>
      <c r="J71" s="150"/>
      <c r="K71" s="468">
        <f t="shared" si="0"/>
        <v>58</v>
      </c>
    </row>
    <row r="72" spans="1:11" ht="15" x14ac:dyDescent="0.2">
      <c r="A72" s="150">
        <v>59</v>
      </c>
      <c r="B72" s="196"/>
      <c r="C72" s="151"/>
      <c r="D72" s="151"/>
      <c r="E72" s="151"/>
      <c r="F72" s="150"/>
      <c r="G72" s="681"/>
      <c r="H72" s="681"/>
      <c r="I72" s="471"/>
      <c r="J72" s="150"/>
      <c r="K72" s="468">
        <f t="shared" si="0"/>
        <v>59</v>
      </c>
    </row>
    <row r="73" spans="1:11" ht="15" x14ac:dyDescent="0.2">
      <c r="A73" s="150">
        <v>60</v>
      </c>
      <c r="B73" s="196"/>
      <c r="C73" s="151"/>
      <c r="D73" s="151"/>
      <c r="E73" s="151"/>
      <c r="F73" s="150"/>
      <c r="G73" s="681"/>
      <c r="H73" s="681"/>
      <c r="I73" s="471"/>
      <c r="J73" s="150"/>
      <c r="K73" s="468">
        <f t="shared" si="0"/>
        <v>60</v>
      </c>
    </row>
    <row r="74" spans="1:11" ht="15" x14ac:dyDescent="0.2">
      <c r="A74" s="150">
        <v>61</v>
      </c>
      <c r="B74" s="196"/>
      <c r="C74" s="151"/>
      <c r="D74" s="151"/>
      <c r="E74" s="151"/>
      <c r="F74" s="150"/>
      <c r="G74" s="681"/>
      <c r="H74" s="681"/>
      <c r="I74" s="471"/>
      <c r="J74" s="150"/>
      <c r="K74" s="468">
        <f t="shared" si="0"/>
        <v>61</v>
      </c>
    </row>
    <row r="75" spans="1:11" ht="15" x14ac:dyDescent="0.2">
      <c r="A75" s="150">
        <v>62</v>
      </c>
      <c r="B75" s="196"/>
      <c r="C75" s="151"/>
      <c r="D75" s="151"/>
      <c r="E75" s="151"/>
      <c r="F75" s="150"/>
      <c r="G75" s="681"/>
      <c r="H75" s="681"/>
      <c r="I75" s="471"/>
      <c r="J75" s="150"/>
      <c r="K75" s="468">
        <f t="shared" si="0"/>
        <v>62</v>
      </c>
    </row>
    <row r="76" spans="1:11" ht="15" x14ac:dyDescent="0.2">
      <c r="A76" s="150">
        <v>63</v>
      </c>
      <c r="B76" s="196"/>
      <c r="C76" s="151"/>
      <c r="D76" s="151"/>
      <c r="E76" s="151"/>
      <c r="F76" s="150"/>
      <c r="G76" s="681"/>
      <c r="H76" s="681"/>
      <c r="I76" s="471"/>
      <c r="J76" s="150"/>
      <c r="K76" s="468">
        <f t="shared" si="0"/>
        <v>63</v>
      </c>
    </row>
    <row r="77" spans="1:11" ht="15" x14ac:dyDescent="0.2">
      <c r="A77" s="150">
        <v>64</v>
      </c>
      <c r="B77" s="196"/>
      <c r="C77" s="151"/>
      <c r="D77" s="151"/>
      <c r="E77" s="151"/>
      <c r="F77" s="150"/>
      <c r="G77" s="681"/>
      <c r="H77" s="681"/>
      <c r="I77" s="471"/>
      <c r="J77" s="150"/>
      <c r="K77" s="468">
        <f t="shared" si="0"/>
        <v>64</v>
      </c>
    </row>
    <row r="78" spans="1:11" ht="15" x14ac:dyDescent="0.2">
      <c r="A78" s="150">
        <v>65</v>
      </c>
      <c r="B78" s="196"/>
      <c r="C78" s="151"/>
      <c r="D78" s="151"/>
      <c r="E78" s="151"/>
      <c r="F78" s="150"/>
      <c r="G78" s="681"/>
      <c r="H78" s="681"/>
      <c r="I78" s="471"/>
      <c r="J78" s="150"/>
      <c r="K78" s="468">
        <f t="shared" si="0"/>
        <v>65</v>
      </c>
    </row>
    <row r="79" spans="1:11" ht="15" x14ac:dyDescent="0.2">
      <c r="A79" s="150">
        <v>66</v>
      </c>
      <c r="B79" s="196"/>
      <c r="C79" s="151"/>
      <c r="D79" s="151"/>
      <c r="E79" s="151"/>
      <c r="F79" s="150"/>
      <c r="G79" s="681"/>
      <c r="H79" s="681"/>
      <c r="I79" s="471"/>
      <c r="J79" s="150"/>
      <c r="K79" s="468">
        <f t="shared" ref="K79:K80" si="1">+A79</f>
        <v>66</v>
      </c>
    </row>
    <row r="80" spans="1:11" ht="15" x14ac:dyDescent="0.2">
      <c r="A80" s="150">
        <v>67</v>
      </c>
      <c r="B80" s="196"/>
      <c r="C80" s="151"/>
      <c r="D80" s="151"/>
      <c r="E80" s="151"/>
      <c r="F80" s="150"/>
      <c r="G80" s="681"/>
      <c r="H80" s="681"/>
      <c r="I80" s="471"/>
      <c r="J80" s="150"/>
      <c r="K80" s="468">
        <f t="shared" si="1"/>
        <v>67</v>
      </c>
    </row>
    <row r="81" spans="1:11" ht="18" customHeight="1" x14ac:dyDescent="0.2">
      <c r="A81" s="150">
        <v>68</v>
      </c>
      <c r="B81" s="196"/>
      <c r="C81" s="151"/>
      <c r="D81" s="151"/>
      <c r="E81" s="151"/>
      <c r="F81" s="150"/>
      <c r="G81" s="681"/>
      <c r="H81" s="681"/>
      <c r="I81" s="471"/>
      <c r="J81" s="150"/>
      <c r="K81" s="468">
        <f>+A81</f>
        <v>68</v>
      </c>
    </row>
    <row r="82" spans="1:11" ht="15" x14ac:dyDescent="0.2">
      <c r="A82" s="150">
        <v>69</v>
      </c>
      <c r="B82" s="196"/>
      <c r="C82" s="151"/>
      <c r="D82" s="151"/>
      <c r="E82" s="151"/>
      <c r="F82" s="150"/>
      <c r="G82" s="681"/>
      <c r="H82" s="681"/>
      <c r="I82" s="197"/>
      <c r="J82" s="150"/>
      <c r="K82" s="468">
        <f t="shared" ref="K82:K108" si="2">+A82</f>
        <v>69</v>
      </c>
    </row>
    <row r="83" spans="1:11" ht="15" x14ac:dyDescent="0.2">
      <c r="A83" s="150">
        <v>70</v>
      </c>
      <c r="B83" s="196"/>
      <c r="C83" s="151"/>
      <c r="D83" s="151"/>
      <c r="E83" s="151"/>
      <c r="F83" s="150"/>
      <c r="G83" s="681"/>
      <c r="H83" s="681"/>
      <c r="I83" s="197"/>
      <c r="J83" s="150"/>
      <c r="K83" s="468">
        <f t="shared" si="2"/>
        <v>70</v>
      </c>
    </row>
    <row r="84" spans="1:11" ht="15" x14ac:dyDescent="0.2">
      <c r="A84" s="150">
        <v>71</v>
      </c>
      <c r="B84" s="196"/>
      <c r="C84" s="151"/>
      <c r="D84" s="151"/>
      <c r="E84" s="151"/>
      <c r="F84" s="150"/>
      <c r="G84" s="681"/>
      <c r="H84" s="681"/>
      <c r="I84" s="197"/>
      <c r="J84" s="150"/>
      <c r="K84" s="468">
        <f t="shared" si="2"/>
        <v>71</v>
      </c>
    </row>
    <row r="85" spans="1:11" ht="15" x14ac:dyDescent="0.2">
      <c r="A85" s="150">
        <v>72</v>
      </c>
      <c r="B85" s="196"/>
      <c r="C85" s="151"/>
      <c r="D85" s="151"/>
      <c r="E85" s="151"/>
      <c r="F85" s="150"/>
      <c r="G85" s="681"/>
      <c r="H85" s="681"/>
      <c r="I85" s="197"/>
      <c r="J85" s="150"/>
      <c r="K85" s="468">
        <f t="shared" si="2"/>
        <v>72</v>
      </c>
    </row>
    <row r="86" spans="1:11" ht="15" x14ac:dyDescent="0.2">
      <c r="A86" s="150">
        <v>73</v>
      </c>
      <c r="B86" s="196"/>
      <c r="C86" s="151"/>
      <c r="D86" s="151"/>
      <c r="E86" s="151"/>
      <c r="F86" s="150"/>
      <c r="G86" s="681"/>
      <c r="H86" s="681"/>
      <c r="I86" s="197"/>
      <c r="J86" s="150"/>
      <c r="K86" s="468">
        <f t="shared" si="2"/>
        <v>73</v>
      </c>
    </row>
    <row r="87" spans="1:11" ht="15" x14ac:dyDescent="0.2">
      <c r="A87" s="150">
        <v>74</v>
      </c>
      <c r="B87" s="196"/>
      <c r="C87" s="151"/>
      <c r="D87" s="151"/>
      <c r="E87" s="151"/>
      <c r="F87" s="150"/>
      <c r="G87" s="681"/>
      <c r="H87" s="681"/>
      <c r="I87" s="197"/>
      <c r="J87" s="150"/>
      <c r="K87" s="468">
        <f t="shared" si="2"/>
        <v>74</v>
      </c>
    </row>
    <row r="88" spans="1:11" ht="15" x14ac:dyDescent="0.2">
      <c r="A88" s="150">
        <v>75</v>
      </c>
      <c r="B88" s="196"/>
      <c r="C88" s="178"/>
      <c r="D88" s="178"/>
      <c r="E88" s="151"/>
      <c r="F88" s="150"/>
      <c r="G88" s="681"/>
      <c r="H88" s="681"/>
      <c r="I88" s="159"/>
      <c r="J88" s="150"/>
      <c r="K88" s="468">
        <f t="shared" si="2"/>
        <v>75</v>
      </c>
    </row>
    <row r="89" spans="1:11" ht="15" x14ac:dyDescent="0.2">
      <c r="A89" s="150">
        <v>76</v>
      </c>
      <c r="B89" s="196"/>
      <c r="C89" s="152"/>
      <c r="D89" s="152"/>
      <c r="E89" s="152"/>
      <c r="F89" s="150"/>
      <c r="G89" s="681"/>
      <c r="H89" s="681"/>
      <c r="I89" s="159"/>
      <c r="J89" s="150"/>
      <c r="K89" s="468">
        <f t="shared" si="2"/>
        <v>76</v>
      </c>
    </row>
    <row r="90" spans="1:11" ht="15" x14ac:dyDescent="0.2">
      <c r="A90" s="150">
        <v>77</v>
      </c>
      <c r="B90" s="196"/>
      <c r="C90" s="152"/>
      <c r="D90" s="152"/>
      <c r="E90" s="152"/>
      <c r="F90" s="150"/>
      <c r="G90" s="681"/>
      <c r="H90" s="681"/>
      <c r="I90" s="159"/>
      <c r="J90" s="150"/>
      <c r="K90" s="468">
        <f t="shared" si="2"/>
        <v>77</v>
      </c>
    </row>
    <row r="91" spans="1:11" ht="15" x14ac:dyDescent="0.2">
      <c r="A91" s="150">
        <v>78</v>
      </c>
      <c r="B91" s="196"/>
      <c r="C91" s="152"/>
      <c r="D91" s="152"/>
      <c r="E91" s="152"/>
      <c r="F91" s="150"/>
      <c r="G91" s="681"/>
      <c r="H91" s="681"/>
      <c r="I91" s="159"/>
      <c r="J91" s="150"/>
      <c r="K91" s="468">
        <f t="shared" si="2"/>
        <v>78</v>
      </c>
    </row>
    <row r="92" spans="1:11" ht="15" x14ac:dyDescent="0.2">
      <c r="A92" s="150">
        <v>79</v>
      </c>
      <c r="B92" s="196"/>
      <c r="C92" s="152"/>
      <c r="D92" s="152"/>
      <c r="E92" s="152"/>
      <c r="F92" s="150"/>
      <c r="G92" s="681"/>
      <c r="H92" s="681"/>
      <c r="I92" s="159"/>
      <c r="J92" s="150"/>
      <c r="K92" s="468">
        <f t="shared" si="2"/>
        <v>79</v>
      </c>
    </row>
    <row r="93" spans="1:11" ht="15" x14ac:dyDescent="0.2">
      <c r="A93" s="150">
        <v>80</v>
      </c>
      <c r="B93" s="196"/>
      <c r="C93" s="152"/>
      <c r="D93" s="152"/>
      <c r="E93" s="152"/>
      <c r="F93" s="150"/>
      <c r="G93" s="681"/>
      <c r="H93" s="681"/>
      <c r="I93" s="159"/>
      <c r="J93" s="150"/>
      <c r="K93" s="468">
        <f t="shared" si="2"/>
        <v>80</v>
      </c>
    </row>
    <row r="94" spans="1:11" ht="15" x14ac:dyDescent="0.2">
      <c r="A94" s="150">
        <v>81</v>
      </c>
      <c r="B94" s="196"/>
      <c r="C94" s="152"/>
      <c r="D94" s="152"/>
      <c r="E94" s="152"/>
      <c r="F94" s="150"/>
      <c r="G94" s="681"/>
      <c r="H94" s="681"/>
      <c r="I94" s="159"/>
      <c r="J94" s="150"/>
      <c r="K94" s="468">
        <f t="shared" si="2"/>
        <v>81</v>
      </c>
    </row>
    <row r="95" spans="1:11" ht="15" x14ac:dyDescent="0.2">
      <c r="A95" s="150">
        <v>82</v>
      </c>
      <c r="B95" s="196"/>
      <c r="C95" s="152"/>
      <c r="D95" s="152"/>
      <c r="E95" s="152"/>
      <c r="F95" s="150"/>
      <c r="G95" s="681"/>
      <c r="H95" s="681"/>
      <c r="I95" s="159"/>
      <c r="J95" s="150"/>
      <c r="K95" s="468">
        <f t="shared" si="2"/>
        <v>82</v>
      </c>
    </row>
    <row r="96" spans="1:11" ht="15" x14ac:dyDescent="0.2">
      <c r="A96" s="150">
        <v>83</v>
      </c>
      <c r="B96" s="196"/>
      <c r="C96" s="152"/>
      <c r="D96" s="152"/>
      <c r="E96" s="152"/>
      <c r="F96" s="150"/>
      <c r="G96" s="681"/>
      <c r="H96" s="681"/>
      <c r="I96" s="159"/>
      <c r="J96" s="150"/>
      <c r="K96" s="468">
        <f t="shared" si="2"/>
        <v>83</v>
      </c>
    </row>
    <row r="97" spans="1:11" ht="15" x14ac:dyDescent="0.2">
      <c r="A97" s="150">
        <v>84</v>
      </c>
      <c r="B97" s="196"/>
      <c r="C97" s="152"/>
      <c r="D97" s="152"/>
      <c r="E97" s="152"/>
      <c r="F97" s="150"/>
      <c r="G97" s="681"/>
      <c r="H97" s="681"/>
      <c r="I97" s="159"/>
      <c r="J97" s="150"/>
      <c r="K97" s="468">
        <f t="shared" si="2"/>
        <v>84</v>
      </c>
    </row>
    <row r="98" spans="1:11" ht="15" x14ac:dyDescent="0.2">
      <c r="A98" s="150">
        <v>85</v>
      </c>
      <c r="B98" s="196"/>
      <c r="C98" s="152"/>
      <c r="D98" s="152"/>
      <c r="E98" s="152"/>
      <c r="F98" s="150"/>
      <c r="G98" s="681"/>
      <c r="H98" s="681"/>
      <c r="I98" s="159"/>
      <c r="J98" s="150"/>
      <c r="K98" s="468">
        <f t="shared" si="2"/>
        <v>85</v>
      </c>
    </row>
    <row r="99" spans="1:11" ht="15" x14ac:dyDescent="0.2">
      <c r="A99" s="150">
        <v>86</v>
      </c>
      <c r="B99" s="196"/>
      <c r="C99" s="152"/>
      <c r="D99" s="152"/>
      <c r="E99" s="152"/>
      <c r="F99" s="150"/>
      <c r="G99" s="681"/>
      <c r="H99" s="681"/>
      <c r="I99" s="159"/>
      <c r="J99" s="150"/>
      <c r="K99" s="468">
        <f t="shared" si="2"/>
        <v>86</v>
      </c>
    </row>
    <row r="100" spans="1:11" ht="15" x14ac:dyDescent="0.2">
      <c r="A100" s="150">
        <v>87</v>
      </c>
      <c r="B100" s="196"/>
      <c r="C100" s="152"/>
      <c r="D100" s="152"/>
      <c r="E100" s="152"/>
      <c r="F100" s="150"/>
      <c r="G100" s="681"/>
      <c r="H100" s="681"/>
      <c r="I100" s="159"/>
      <c r="J100" s="150"/>
      <c r="K100" s="468">
        <f t="shared" si="2"/>
        <v>87</v>
      </c>
    </row>
    <row r="101" spans="1:11" ht="15" x14ac:dyDescent="0.2">
      <c r="A101" s="150">
        <v>88</v>
      </c>
      <c r="B101" s="196"/>
      <c r="C101" s="152"/>
      <c r="D101" s="152"/>
      <c r="E101" s="152"/>
      <c r="F101" s="150"/>
      <c r="G101" s="681"/>
      <c r="H101" s="681"/>
      <c r="I101" s="159"/>
      <c r="J101" s="150"/>
      <c r="K101" s="468">
        <f t="shared" si="2"/>
        <v>88</v>
      </c>
    </row>
    <row r="102" spans="1:11" ht="15" x14ac:dyDescent="0.2">
      <c r="A102" s="150">
        <v>89</v>
      </c>
      <c r="B102" s="196"/>
      <c r="C102" s="152"/>
      <c r="D102" s="152"/>
      <c r="E102" s="152"/>
      <c r="F102" s="150"/>
      <c r="G102" s="681"/>
      <c r="H102" s="681"/>
      <c r="I102" s="159"/>
      <c r="J102" s="150"/>
      <c r="K102" s="468">
        <f t="shared" si="2"/>
        <v>89</v>
      </c>
    </row>
    <row r="103" spans="1:11" ht="15" x14ac:dyDescent="0.2">
      <c r="A103" s="150">
        <v>90</v>
      </c>
      <c r="B103" s="196"/>
      <c r="C103" s="152"/>
      <c r="D103" s="152"/>
      <c r="E103" s="152"/>
      <c r="F103" s="150"/>
      <c r="G103" s="681"/>
      <c r="H103" s="681"/>
      <c r="I103" s="159"/>
      <c r="J103" s="150"/>
      <c r="K103" s="468">
        <f t="shared" si="2"/>
        <v>90</v>
      </c>
    </row>
    <row r="104" spans="1:11" ht="15" x14ac:dyDescent="0.2">
      <c r="A104" s="150">
        <v>91</v>
      </c>
      <c r="B104" s="196"/>
      <c r="C104" s="152"/>
      <c r="D104" s="152"/>
      <c r="E104" s="152"/>
      <c r="F104" s="150"/>
      <c r="G104" s="681"/>
      <c r="H104" s="681"/>
      <c r="I104" s="159"/>
      <c r="J104" s="150"/>
      <c r="K104" s="468">
        <f t="shared" si="2"/>
        <v>91</v>
      </c>
    </row>
    <row r="105" spans="1:11" ht="15" x14ac:dyDescent="0.2">
      <c r="A105" s="150">
        <v>92</v>
      </c>
      <c r="B105" s="196"/>
      <c r="C105" s="152"/>
      <c r="D105" s="152"/>
      <c r="E105" s="152"/>
      <c r="F105" s="150"/>
      <c r="G105" s="681"/>
      <c r="H105" s="681"/>
      <c r="I105" s="159"/>
      <c r="J105" s="150"/>
      <c r="K105" s="468">
        <f t="shared" si="2"/>
        <v>92</v>
      </c>
    </row>
    <row r="106" spans="1:11" ht="15" x14ac:dyDescent="0.2">
      <c r="A106" s="150">
        <v>93</v>
      </c>
      <c r="B106" s="196"/>
      <c r="C106" s="152"/>
      <c r="D106" s="152"/>
      <c r="E106" s="152"/>
      <c r="F106" s="150"/>
      <c r="G106" s="681"/>
      <c r="H106" s="681"/>
      <c r="I106" s="159"/>
      <c r="J106" s="150"/>
      <c r="K106" s="468">
        <f t="shared" si="2"/>
        <v>93</v>
      </c>
    </row>
    <row r="107" spans="1:11" ht="15" x14ac:dyDescent="0.2">
      <c r="A107" s="150">
        <v>94</v>
      </c>
      <c r="B107" s="196"/>
      <c r="C107" s="159"/>
      <c r="D107" s="159"/>
      <c r="E107" s="159"/>
      <c r="F107" s="150"/>
      <c r="G107" s="681"/>
      <c r="H107" s="681"/>
      <c r="I107" s="159"/>
      <c r="J107" s="150"/>
      <c r="K107" s="468">
        <f t="shared" si="2"/>
        <v>94</v>
      </c>
    </row>
    <row r="108" spans="1:11" ht="15" x14ac:dyDescent="0.2">
      <c r="A108" s="150">
        <v>95</v>
      </c>
      <c r="B108" s="196"/>
      <c r="C108" s="159"/>
      <c r="D108" s="159"/>
      <c r="E108" s="159"/>
      <c r="F108" s="150"/>
      <c r="G108" s="681"/>
      <c r="H108" s="681"/>
      <c r="I108" s="159"/>
      <c r="J108" s="150"/>
      <c r="K108" s="468">
        <f t="shared" si="2"/>
        <v>95</v>
      </c>
    </row>
    <row r="109" spans="1:11" s="114" customFormat="1" ht="15" x14ac:dyDescent="0.25">
      <c r="K109" s="469"/>
    </row>
    <row r="110" spans="1:11" s="114" customFormat="1" ht="15" x14ac:dyDescent="0.25">
      <c r="C110" s="155"/>
      <c r="D110" s="155"/>
      <c r="E110" s="583"/>
      <c r="F110" s="836"/>
      <c r="G110" s="836"/>
      <c r="K110" s="469"/>
    </row>
    <row r="111" spans="1:11" s="114" customFormat="1" ht="15" x14ac:dyDescent="0.25">
      <c r="C111" s="155"/>
      <c r="D111" s="155"/>
      <c r="E111" s="583"/>
      <c r="F111" s="836"/>
      <c r="G111" s="836"/>
      <c r="K111" s="469"/>
    </row>
    <row r="112" spans="1:11" s="114" customFormat="1" ht="15" x14ac:dyDescent="0.25">
      <c r="B112" s="579" t="s">
        <v>226</v>
      </c>
      <c r="C112" s="579" t="s">
        <v>346</v>
      </c>
      <c r="D112" s="579" t="s">
        <v>592</v>
      </c>
      <c r="K112" s="469"/>
    </row>
    <row r="113" spans="1:11" s="114" customFormat="1" ht="15" x14ac:dyDescent="0.25">
      <c r="B113" s="654" t="e">
        <f>#REF!</f>
        <v>#REF!</v>
      </c>
      <c r="C113" s="603" t="e">
        <f>+#REF!</f>
        <v>#REF!</v>
      </c>
      <c r="D113" s="655" t="e">
        <f>+#REF!</f>
        <v>#REF!</v>
      </c>
      <c r="K113" s="469"/>
    </row>
    <row r="114" spans="1:11" s="114" customFormat="1" ht="15" x14ac:dyDescent="0.25">
      <c r="B114" s="654" t="e">
        <f>#REF!</f>
        <v>#REF!</v>
      </c>
      <c r="C114" s="603" t="e">
        <f>+#REF!</f>
        <v>#REF!</v>
      </c>
      <c r="D114" s="655" t="e">
        <f>+#REF!</f>
        <v>#REF!</v>
      </c>
      <c r="K114" s="469"/>
    </row>
    <row r="115" spans="1:11" s="114" customFormat="1" ht="15" customHeight="1" x14ac:dyDescent="0.25">
      <c r="B115" s="654" t="e">
        <f>#REF!</f>
        <v>#REF!</v>
      </c>
      <c r="C115" s="603" t="e">
        <f>+#REF!</f>
        <v>#REF!</v>
      </c>
      <c r="D115" s="655" t="e">
        <f>+#REF!</f>
        <v>#REF!</v>
      </c>
      <c r="K115" s="469"/>
    </row>
    <row r="116" spans="1:11" s="114" customFormat="1" ht="15" customHeight="1" x14ac:dyDescent="0.25">
      <c r="B116" s="654" t="e">
        <f>#REF!</f>
        <v>#REF!</v>
      </c>
      <c r="C116" s="603" t="e">
        <f>+#REF!</f>
        <v>#REF!</v>
      </c>
      <c r="D116" s="655" t="e">
        <f>+#REF!</f>
        <v>#REF!</v>
      </c>
      <c r="K116" s="469"/>
    </row>
    <row r="117" spans="1:11" s="114" customFormat="1" ht="15" customHeight="1" x14ac:dyDescent="0.25">
      <c r="B117" s="654" t="e">
        <f>#REF!</f>
        <v>#REF!</v>
      </c>
      <c r="C117" s="603" t="e">
        <f>+#REF!</f>
        <v>#REF!</v>
      </c>
      <c r="D117" s="655"/>
      <c r="K117" s="469"/>
    </row>
    <row r="118" spans="1:11" s="114" customFormat="1" ht="15" customHeight="1" x14ac:dyDescent="0.25">
      <c r="B118" s="654" t="e">
        <f>#REF!</f>
        <v>#REF!</v>
      </c>
      <c r="C118" s="603" t="e">
        <f>+#REF!</f>
        <v>#REF!</v>
      </c>
      <c r="D118" s="655"/>
      <c r="K118" s="469"/>
    </row>
    <row r="119" spans="1:11" s="114" customFormat="1" ht="15.75" customHeight="1" x14ac:dyDescent="0.25">
      <c r="B119" s="654" t="e">
        <f>#REF!</f>
        <v>#REF!</v>
      </c>
      <c r="C119" s="603" t="e">
        <f>+#REF!</f>
        <v>#REF!</v>
      </c>
      <c r="D119" s="655"/>
      <c r="F119" s="580"/>
      <c r="K119" s="469"/>
    </row>
    <row r="120" spans="1:11" s="114" customFormat="1" ht="15" x14ac:dyDescent="0.25">
      <c r="B120" s="654" t="e">
        <f>#REF!</f>
        <v>#REF!</v>
      </c>
      <c r="C120" s="603" t="e">
        <f>+#REF!</f>
        <v>#REF!</v>
      </c>
      <c r="D120" s="655"/>
      <c r="E120" s="583"/>
      <c r="K120" s="469"/>
    </row>
    <row r="121" spans="1:11" s="114" customFormat="1" ht="15.75" customHeight="1" x14ac:dyDescent="0.25">
      <c r="B121" s="654" t="e">
        <f>#REF!</f>
        <v>#REF!</v>
      </c>
      <c r="C121" s="603" t="e">
        <f>+#REF!</f>
        <v>#REF!</v>
      </c>
      <c r="D121" s="655"/>
      <c r="E121" s="584"/>
      <c r="K121" s="469"/>
    </row>
    <row r="122" spans="1:11" s="114" customFormat="1" ht="15.75" customHeight="1" x14ac:dyDescent="0.25">
      <c r="B122" s="654" t="e">
        <f>#REF!</f>
        <v>#REF!</v>
      </c>
      <c r="C122" s="603" t="e">
        <f>+#REF!</f>
        <v>#REF!</v>
      </c>
      <c r="D122" s="655"/>
      <c r="E122" s="584"/>
      <c r="K122" s="469"/>
    </row>
    <row r="123" spans="1:11" s="114" customFormat="1" ht="15" x14ac:dyDescent="0.25">
      <c r="B123" s="654" t="e">
        <f>#REF!</f>
        <v>#REF!</v>
      </c>
      <c r="C123" s="603" t="e">
        <f>+#REF!</f>
        <v>#REF!</v>
      </c>
      <c r="D123" s="655"/>
      <c r="K123" s="469"/>
    </row>
    <row r="124" spans="1:11" s="114" customFormat="1" ht="15" x14ac:dyDescent="0.25">
      <c r="B124" s="654" t="e">
        <f>#REF!</f>
        <v>#REF!</v>
      </c>
      <c r="C124" s="603" t="e">
        <f>+#REF!</f>
        <v>#REF!</v>
      </c>
      <c r="D124" s="655"/>
      <c r="K124" s="469"/>
    </row>
    <row r="125" spans="1:11" s="114" customFormat="1" ht="15" x14ac:dyDescent="0.25">
      <c r="B125" s="654" t="e">
        <f>#REF!</f>
        <v>#REF!</v>
      </c>
      <c r="C125" s="603" t="e">
        <f>+#REF!</f>
        <v>#REF!</v>
      </c>
      <c r="D125" s="655"/>
      <c r="K125" s="469"/>
    </row>
    <row r="126" spans="1:11" s="114" customFormat="1" ht="15" x14ac:dyDescent="0.25">
      <c r="K126" s="469"/>
    </row>
    <row r="127" spans="1:11" s="114" customFormat="1" ht="15" x14ac:dyDescent="0.25">
      <c r="B127" s="817" t="s">
        <v>229</v>
      </c>
      <c r="C127" s="817"/>
      <c r="D127" s="817"/>
      <c r="K127" s="469"/>
    </row>
    <row r="128" spans="1:11" ht="15.75" customHeight="1" x14ac:dyDescent="0.2">
      <c r="A128" s="156"/>
      <c r="B128" s="818"/>
      <c r="C128" s="819"/>
      <c r="D128" s="820"/>
      <c r="E128" s="149"/>
      <c r="F128" s="149"/>
      <c r="G128" s="149"/>
      <c r="H128" s="149"/>
      <c r="I128" s="149"/>
      <c r="J128" s="149"/>
    </row>
    <row r="129" spans="1:10" ht="15.75" customHeight="1" x14ac:dyDescent="0.2">
      <c r="A129" s="156"/>
      <c r="B129" s="821"/>
      <c r="C129" s="822"/>
      <c r="D129" s="823"/>
      <c r="E129" s="149"/>
      <c r="F129" s="149"/>
      <c r="G129" s="149"/>
      <c r="H129" s="149"/>
      <c r="I129" s="149"/>
      <c r="J129" s="149"/>
    </row>
    <row r="130" spans="1:10" ht="15.75" customHeight="1" x14ac:dyDescent="0.2">
      <c r="A130" s="156"/>
      <c r="B130" s="821"/>
      <c r="C130" s="822"/>
      <c r="D130" s="823"/>
      <c r="E130" s="149"/>
      <c r="F130" s="149"/>
      <c r="G130" s="149"/>
      <c r="H130" s="149"/>
      <c r="I130" s="149"/>
      <c r="J130" s="149"/>
    </row>
    <row r="131" spans="1:10" ht="15.75" customHeight="1" x14ac:dyDescent="0.2">
      <c r="A131" s="156"/>
      <c r="B131" s="824"/>
      <c r="C131" s="825"/>
      <c r="D131" s="826"/>
      <c r="E131" s="149"/>
      <c r="F131" s="149"/>
      <c r="G131" s="149"/>
      <c r="H131" s="149"/>
      <c r="I131" s="149"/>
      <c r="J131" s="149"/>
    </row>
    <row r="132" spans="1:10" x14ac:dyDescent="0.2">
      <c r="A132" s="156"/>
      <c r="B132" s="156"/>
      <c r="C132" s="157"/>
      <c r="D132" s="157"/>
      <c r="E132" s="149"/>
      <c r="F132" s="149"/>
      <c r="G132" s="149"/>
      <c r="H132" s="149"/>
      <c r="I132" s="149"/>
      <c r="J132" s="149"/>
    </row>
    <row r="133" spans="1:10" x14ac:dyDescent="0.2">
      <c r="A133" s="156"/>
      <c r="B133" s="156"/>
      <c r="C133" s="157"/>
      <c r="D133" s="157"/>
      <c r="E133" s="149"/>
      <c r="F133" s="149"/>
      <c r="G133" s="149"/>
      <c r="H133" s="149"/>
      <c r="I133" s="149"/>
      <c r="J133" s="149"/>
    </row>
    <row r="134" spans="1:10" x14ac:dyDescent="0.2">
      <c r="A134" s="156"/>
      <c r="B134" s="156"/>
      <c r="C134" s="157"/>
      <c r="D134" s="157"/>
      <c r="E134" s="149"/>
      <c r="F134" s="149"/>
      <c r="G134" s="149"/>
      <c r="H134" s="149"/>
      <c r="I134" s="149"/>
      <c r="J134" s="149"/>
    </row>
    <row r="135" spans="1:10" x14ac:dyDescent="0.2">
      <c r="A135" s="156"/>
      <c r="B135" s="156"/>
      <c r="C135" s="157"/>
      <c r="D135" s="157"/>
      <c r="E135" s="149"/>
      <c r="F135" s="149"/>
      <c r="G135" s="149"/>
      <c r="H135" s="149"/>
      <c r="I135" s="149"/>
      <c r="J135" s="149"/>
    </row>
    <row r="145" spans="1:10" x14ac:dyDescent="0.2">
      <c r="A145" s="149"/>
      <c r="B145" s="149"/>
      <c r="C145" s="149"/>
      <c r="D145" s="149"/>
      <c r="E145" s="149"/>
      <c r="F145" s="149"/>
      <c r="G145" s="149"/>
      <c r="H145" s="149"/>
      <c r="I145" s="149"/>
      <c r="J145" s="149"/>
    </row>
    <row r="146" spans="1:10" x14ac:dyDescent="0.2">
      <c r="A146" s="149"/>
      <c r="B146" s="149"/>
      <c r="C146" s="149"/>
      <c r="D146" s="149"/>
      <c r="E146" s="149"/>
      <c r="F146" s="149"/>
      <c r="G146" s="149"/>
      <c r="H146" s="149"/>
      <c r="I146" s="149"/>
      <c r="J146" s="149"/>
    </row>
    <row r="147" spans="1:10" x14ac:dyDescent="0.2">
      <c r="A147" s="149"/>
      <c r="B147" s="149"/>
      <c r="C147" s="149"/>
      <c r="D147" s="149"/>
      <c r="E147" s="149"/>
      <c r="F147" s="149"/>
      <c r="G147" s="149"/>
      <c r="H147" s="149"/>
      <c r="I147" s="149"/>
      <c r="J147" s="149"/>
    </row>
    <row r="148" spans="1:10" x14ac:dyDescent="0.2">
      <c r="A148" s="149"/>
      <c r="B148" s="149"/>
      <c r="C148" s="149"/>
      <c r="D148" s="149"/>
      <c r="E148" s="149"/>
      <c r="F148" s="149"/>
      <c r="G148" s="149"/>
      <c r="H148" s="149"/>
      <c r="I148" s="149"/>
      <c r="J148" s="149"/>
    </row>
    <row r="149" spans="1:10" x14ac:dyDescent="0.2">
      <c r="A149" s="149"/>
      <c r="B149" s="149"/>
      <c r="C149" s="149"/>
      <c r="D149" s="149"/>
      <c r="E149" s="149"/>
      <c r="F149" s="149"/>
      <c r="G149" s="149"/>
      <c r="H149" s="149"/>
      <c r="I149" s="149"/>
      <c r="J149" s="149"/>
    </row>
    <row r="150" spans="1:10" x14ac:dyDescent="0.2">
      <c r="A150" s="149"/>
      <c r="B150" s="149"/>
      <c r="C150" s="149"/>
      <c r="D150" s="149"/>
      <c r="E150" s="149"/>
      <c r="F150" s="149"/>
      <c r="G150" s="149"/>
      <c r="H150" s="149"/>
      <c r="I150" s="149"/>
      <c r="J150" s="149"/>
    </row>
    <row r="151" spans="1:10" x14ac:dyDescent="0.2">
      <c r="A151" s="149"/>
      <c r="B151" s="149"/>
      <c r="C151" s="149"/>
      <c r="D151" s="149"/>
      <c r="E151" s="149"/>
      <c r="F151" s="149"/>
      <c r="G151" s="149"/>
      <c r="H151" s="149"/>
      <c r="I151" s="149"/>
      <c r="J151" s="149"/>
    </row>
    <row r="152" spans="1:10" x14ac:dyDescent="0.2">
      <c r="A152" s="149"/>
      <c r="B152" s="149"/>
      <c r="C152" s="149"/>
      <c r="D152" s="149"/>
      <c r="E152" s="149"/>
      <c r="F152" s="149"/>
      <c r="G152" s="149"/>
      <c r="H152" s="149"/>
      <c r="I152" s="149"/>
      <c r="J152" s="149"/>
    </row>
    <row r="153" spans="1:10" x14ac:dyDescent="0.2">
      <c r="A153" s="149"/>
      <c r="B153" s="149"/>
      <c r="C153" s="149"/>
      <c r="D153" s="149"/>
      <c r="E153" s="149"/>
      <c r="F153" s="149"/>
      <c r="G153" s="149"/>
      <c r="H153" s="149"/>
      <c r="I153" s="149"/>
      <c r="J153" s="149"/>
    </row>
    <row r="154" spans="1:10" x14ac:dyDescent="0.2">
      <c r="A154" s="149"/>
      <c r="B154" s="149"/>
      <c r="C154" s="149"/>
      <c r="D154" s="149"/>
      <c r="E154" s="149"/>
      <c r="F154" s="149"/>
      <c r="G154" s="149"/>
      <c r="H154" s="149"/>
      <c r="I154" s="149"/>
      <c r="J154" s="149"/>
    </row>
    <row r="155" spans="1:10" x14ac:dyDescent="0.2">
      <c r="A155" s="149"/>
      <c r="B155" s="149"/>
      <c r="C155" s="149"/>
      <c r="D155" s="149"/>
      <c r="E155" s="149"/>
      <c r="F155" s="149"/>
      <c r="G155" s="149"/>
      <c r="H155" s="149"/>
      <c r="I155" s="149"/>
      <c r="J155" s="149"/>
    </row>
    <row r="156" spans="1:10" x14ac:dyDescent="0.2">
      <c r="A156" s="149"/>
      <c r="B156" s="149"/>
      <c r="C156" s="149"/>
      <c r="D156" s="149"/>
      <c r="E156" s="149"/>
      <c r="F156" s="149"/>
      <c r="G156" s="149"/>
      <c r="H156" s="149"/>
      <c r="I156" s="149"/>
      <c r="J156" s="149"/>
    </row>
    <row r="157" spans="1:10" x14ac:dyDescent="0.2">
      <c r="A157" s="149"/>
      <c r="B157" s="149"/>
      <c r="C157" s="149"/>
      <c r="D157" s="149"/>
      <c r="E157" s="149"/>
      <c r="F157" s="149"/>
      <c r="G157" s="149"/>
      <c r="H157" s="149"/>
      <c r="I157" s="149"/>
      <c r="J157" s="149"/>
    </row>
    <row r="158" spans="1:10" x14ac:dyDescent="0.2">
      <c r="A158" s="149"/>
      <c r="B158" s="149"/>
      <c r="C158" s="149"/>
      <c r="D158" s="149"/>
      <c r="E158" s="149"/>
      <c r="F158" s="149"/>
      <c r="G158" s="149"/>
      <c r="H158" s="149"/>
      <c r="I158" s="149"/>
      <c r="J158" s="149"/>
    </row>
    <row r="159" spans="1:10" x14ac:dyDescent="0.2">
      <c r="A159" s="149"/>
      <c r="B159" s="149"/>
      <c r="C159" s="149"/>
      <c r="D159" s="149"/>
      <c r="E159" s="149"/>
      <c r="F159" s="149"/>
      <c r="G159" s="149"/>
      <c r="H159" s="149"/>
      <c r="I159" s="149"/>
      <c r="J159" s="149"/>
    </row>
    <row r="160" spans="1:10" x14ac:dyDescent="0.2">
      <c r="A160" s="149"/>
      <c r="B160" s="149"/>
      <c r="C160" s="149"/>
      <c r="D160" s="149"/>
      <c r="E160" s="149"/>
      <c r="F160" s="149"/>
      <c r="G160" s="149"/>
      <c r="H160" s="149"/>
      <c r="I160" s="149"/>
      <c r="J160" s="149"/>
    </row>
    <row r="161" spans="1:10" x14ac:dyDescent="0.2">
      <c r="A161" s="149"/>
      <c r="B161" s="149"/>
      <c r="C161" s="149"/>
      <c r="D161" s="149"/>
      <c r="E161" s="149"/>
      <c r="F161" s="149"/>
      <c r="G161" s="149"/>
      <c r="H161" s="149"/>
      <c r="I161" s="149"/>
      <c r="J161" s="149"/>
    </row>
    <row r="162" spans="1:10" x14ac:dyDescent="0.2">
      <c r="A162" s="149"/>
      <c r="B162" s="149"/>
      <c r="C162" s="149"/>
      <c r="D162" s="149"/>
      <c r="E162" s="149"/>
      <c r="F162" s="149"/>
      <c r="G162" s="149"/>
      <c r="H162" s="149"/>
      <c r="I162" s="149"/>
      <c r="J162" s="149"/>
    </row>
    <row r="163" spans="1:10" x14ac:dyDescent="0.2">
      <c r="A163" s="149"/>
      <c r="B163" s="149"/>
      <c r="C163" s="149"/>
      <c r="D163" s="149"/>
      <c r="E163" s="149"/>
      <c r="F163" s="149"/>
      <c r="G163" s="149"/>
      <c r="H163" s="149"/>
      <c r="I163" s="149"/>
      <c r="J163" s="149"/>
    </row>
    <row r="164" spans="1:10" x14ac:dyDescent="0.2">
      <c r="A164" s="149"/>
      <c r="B164" s="149"/>
      <c r="C164" s="149"/>
      <c r="D164" s="149"/>
      <c r="E164" s="149"/>
      <c r="F164" s="149"/>
      <c r="G164" s="149"/>
      <c r="H164" s="149"/>
      <c r="I164" s="149"/>
      <c r="J164" s="149"/>
    </row>
    <row r="165" spans="1:10" x14ac:dyDescent="0.2">
      <c r="A165" s="149"/>
      <c r="B165" s="149"/>
      <c r="C165" s="149"/>
      <c r="D165" s="149"/>
      <c r="E165" s="149"/>
      <c r="F165" s="149"/>
      <c r="G165" s="149"/>
      <c r="H165" s="149"/>
      <c r="I165" s="149"/>
      <c r="J165" s="149"/>
    </row>
    <row r="166" spans="1:10" x14ac:dyDescent="0.2">
      <c r="A166" s="149"/>
      <c r="B166" s="149"/>
      <c r="C166" s="149"/>
      <c r="D166" s="149"/>
      <c r="E166" s="149"/>
      <c r="F166" s="149"/>
      <c r="G166" s="149"/>
      <c r="H166" s="149"/>
      <c r="I166" s="149"/>
      <c r="J166" s="149"/>
    </row>
    <row r="167" spans="1:10" x14ac:dyDescent="0.2">
      <c r="A167" s="149"/>
      <c r="B167" s="149"/>
      <c r="C167" s="149"/>
      <c r="D167" s="149"/>
      <c r="E167" s="149"/>
      <c r="F167" s="149"/>
      <c r="G167" s="149"/>
      <c r="H167" s="149"/>
      <c r="I167" s="149"/>
      <c r="J167" s="149"/>
    </row>
    <row r="168" spans="1:10" x14ac:dyDescent="0.2">
      <c r="A168" s="149"/>
      <c r="B168" s="149"/>
      <c r="C168" s="149"/>
      <c r="D168" s="149"/>
      <c r="E168" s="149"/>
      <c r="F168" s="149"/>
      <c r="G168" s="149"/>
      <c r="H168" s="149"/>
      <c r="I168" s="149"/>
      <c r="J168" s="149"/>
    </row>
    <row r="169" spans="1:10" x14ac:dyDescent="0.2">
      <c r="A169" s="149"/>
      <c r="B169" s="149"/>
      <c r="C169" s="149"/>
      <c r="D169" s="149"/>
      <c r="E169" s="149"/>
      <c r="F169" s="149"/>
      <c r="G169" s="149"/>
      <c r="H169" s="149"/>
      <c r="I169" s="149"/>
      <c r="J169" s="149"/>
    </row>
    <row r="170" spans="1:10" x14ac:dyDescent="0.2">
      <c r="A170" s="149"/>
      <c r="B170" s="149"/>
      <c r="C170" s="149"/>
      <c r="D170" s="149"/>
      <c r="E170" s="149"/>
      <c r="F170" s="149"/>
      <c r="G170" s="149"/>
      <c r="H170" s="149"/>
      <c r="I170" s="149"/>
      <c r="J170" s="149"/>
    </row>
    <row r="171" spans="1:10" x14ac:dyDescent="0.2">
      <c r="A171" s="149"/>
      <c r="B171" s="149"/>
      <c r="C171" s="149"/>
      <c r="D171" s="149"/>
      <c r="E171" s="149"/>
      <c r="F171" s="149"/>
      <c r="G171" s="149"/>
      <c r="H171" s="149"/>
      <c r="I171" s="149"/>
      <c r="J171" s="149"/>
    </row>
    <row r="172" spans="1:10" x14ac:dyDescent="0.2">
      <c r="A172" s="149"/>
      <c r="B172" s="149"/>
      <c r="C172" s="149"/>
      <c r="D172" s="149"/>
      <c r="E172" s="149"/>
      <c r="F172" s="149"/>
      <c r="G172" s="149"/>
      <c r="H172" s="149"/>
      <c r="I172" s="149"/>
      <c r="J172" s="149"/>
    </row>
    <row r="173" spans="1:10" x14ac:dyDescent="0.2">
      <c r="A173" s="149"/>
      <c r="B173" s="149"/>
      <c r="C173" s="149"/>
      <c r="D173" s="149"/>
      <c r="E173" s="149"/>
      <c r="F173" s="149"/>
      <c r="G173" s="149"/>
      <c r="H173" s="149"/>
      <c r="I173" s="149"/>
      <c r="J173" s="149"/>
    </row>
    <row r="174" spans="1:10" x14ac:dyDescent="0.2">
      <c r="A174" s="149"/>
      <c r="B174" s="149"/>
      <c r="C174" s="149"/>
      <c r="D174" s="149"/>
      <c r="E174" s="149"/>
      <c r="F174" s="149"/>
      <c r="G174" s="149"/>
      <c r="H174" s="149"/>
      <c r="I174" s="149"/>
      <c r="J174" s="149"/>
    </row>
    <row r="175" spans="1:10" x14ac:dyDescent="0.2">
      <c r="A175" s="149"/>
      <c r="B175" s="149"/>
      <c r="C175" s="149"/>
      <c r="D175" s="149"/>
      <c r="E175" s="149"/>
      <c r="F175" s="149"/>
      <c r="G175" s="149"/>
      <c r="H175" s="149"/>
      <c r="I175" s="149"/>
      <c r="J175" s="149"/>
    </row>
    <row r="176" spans="1:10" x14ac:dyDescent="0.2">
      <c r="A176" s="149"/>
      <c r="B176" s="149"/>
      <c r="C176" s="149"/>
      <c r="D176" s="149"/>
      <c r="E176" s="149"/>
      <c r="F176" s="149"/>
      <c r="G176" s="149"/>
      <c r="H176" s="149"/>
      <c r="I176" s="149"/>
      <c r="J176" s="149"/>
    </row>
    <row r="177" spans="1:10" x14ac:dyDescent="0.2">
      <c r="A177" s="149"/>
      <c r="B177" s="149"/>
      <c r="C177" s="149"/>
      <c r="D177" s="149"/>
      <c r="E177" s="149"/>
      <c r="F177" s="149"/>
      <c r="G177" s="149"/>
      <c r="H177" s="149"/>
      <c r="I177" s="149"/>
      <c r="J177" s="149"/>
    </row>
    <row r="178" spans="1:10" x14ac:dyDescent="0.2">
      <c r="A178" s="149"/>
      <c r="B178" s="149"/>
      <c r="C178" s="149"/>
      <c r="D178" s="149"/>
      <c r="E178" s="149"/>
      <c r="F178" s="149"/>
      <c r="G178" s="149"/>
      <c r="H178" s="149"/>
      <c r="I178" s="149"/>
      <c r="J178" s="149"/>
    </row>
    <row r="179" spans="1:10" x14ac:dyDescent="0.2">
      <c r="A179" s="149"/>
      <c r="B179" s="149"/>
      <c r="C179" s="149"/>
      <c r="D179" s="149"/>
      <c r="E179" s="149"/>
      <c r="F179" s="149"/>
      <c r="G179" s="149"/>
      <c r="H179" s="149"/>
      <c r="I179" s="149"/>
      <c r="J179" s="149"/>
    </row>
    <row r="180" spans="1:10" x14ac:dyDescent="0.2">
      <c r="A180" s="149"/>
      <c r="B180" s="149"/>
      <c r="C180" s="149"/>
      <c r="D180" s="149"/>
      <c r="E180" s="149"/>
      <c r="F180" s="149"/>
      <c r="G180" s="149"/>
      <c r="H180" s="149"/>
      <c r="I180" s="149"/>
      <c r="J180" s="149"/>
    </row>
    <row r="181" spans="1:10" x14ac:dyDescent="0.2">
      <c r="A181" s="149"/>
      <c r="B181" s="149"/>
      <c r="C181" s="149"/>
      <c r="D181" s="149"/>
      <c r="E181" s="149"/>
      <c r="F181" s="149"/>
      <c r="G181" s="149"/>
      <c r="H181" s="149"/>
      <c r="I181" s="149"/>
      <c r="J181" s="149"/>
    </row>
    <row r="182" spans="1:10" x14ac:dyDescent="0.2">
      <c r="A182" s="149"/>
      <c r="B182" s="149"/>
      <c r="C182" s="149"/>
      <c r="D182" s="149"/>
      <c r="E182" s="149"/>
      <c r="F182" s="149"/>
      <c r="G182" s="149"/>
      <c r="H182" s="149"/>
      <c r="I182" s="149"/>
      <c r="J182" s="149"/>
    </row>
    <row r="183" spans="1:10" x14ac:dyDescent="0.2">
      <c r="A183" s="149"/>
      <c r="B183" s="149"/>
      <c r="C183" s="149"/>
      <c r="D183" s="149"/>
      <c r="E183" s="149"/>
      <c r="F183" s="149"/>
      <c r="G183" s="149"/>
      <c r="H183" s="149"/>
      <c r="I183" s="149"/>
      <c r="J183" s="149"/>
    </row>
    <row r="184" spans="1:10" x14ac:dyDescent="0.2">
      <c r="A184" s="149"/>
      <c r="B184" s="149"/>
      <c r="C184" s="149"/>
      <c r="D184" s="149"/>
      <c r="E184" s="149"/>
      <c r="F184" s="149"/>
      <c r="G184" s="149"/>
      <c r="H184" s="149"/>
      <c r="I184" s="149"/>
      <c r="J184" s="149"/>
    </row>
    <row r="185" spans="1:10" x14ac:dyDescent="0.2">
      <c r="A185" s="149"/>
      <c r="B185" s="149"/>
      <c r="C185" s="149"/>
      <c r="D185" s="149"/>
      <c r="E185" s="149"/>
      <c r="F185" s="149"/>
      <c r="G185" s="149"/>
      <c r="H185" s="149"/>
      <c r="I185" s="149"/>
      <c r="J185" s="149"/>
    </row>
    <row r="186" spans="1:10" x14ac:dyDescent="0.2">
      <c r="A186" s="149"/>
      <c r="B186" s="149"/>
      <c r="C186" s="149"/>
      <c r="D186" s="149"/>
      <c r="E186" s="149"/>
      <c r="F186" s="149"/>
      <c r="G186" s="149"/>
      <c r="H186" s="149"/>
      <c r="I186" s="149"/>
      <c r="J186" s="149"/>
    </row>
    <row r="187" spans="1:10" x14ac:dyDescent="0.2">
      <c r="A187" s="149"/>
      <c r="B187" s="149"/>
      <c r="C187" s="149"/>
      <c r="D187" s="149"/>
      <c r="E187" s="149"/>
      <c r="F187" s="149"/>
      <c r="G187" s="149"/>
      <c r="H187" s="149"/>
      <c r="I187" s="149"/>
      <c r="J187" s="149"/>
    </row>
    <row r="188" spans="1:10" x14ac:dyDescent="0.2">
      <c r="A188" s="149"/>
      <c r="B188" s="149"/>
      <c r="C188" s="149"/>
      <c r="D188" s="149"/>
      <c r="E188" s="149"/>
      <c r="F188" s="149"/>
      <c r="G188" s="149"/>
      <c r="H188" s="149"/>
      <c r="I188" s="149"/>
      <c r="J188" s="149"/>
    </row>
    <row r="189" spans="1:10" x14ac:dyDescent="0.2">
      <c r="A189" s="149"/>
      <c r="B189" s="149"/>
      <c r="C189" s="149"/>
      <c r="D189" s="149"/>
      <c r="E189" s="149"/>
      <c r="F189" s="149"/>
      <c r="G189" s="149"/>
      <c r="H189" s="149"/>
      <c r="I189" s="149"/>
      <c r="J189" s="149"/>
    </row>
    <row r="190" spans="1:10" x14ac:dyDescent="0.2">
      <c r="A190" s="149"/>
      <c r="B190" s="149"/>
      <c r="C190" s="149"/>
      <c r="D190" s="149"/>
      <c r="E190" s="149"/>
      <c r="F190" s="149"/>
      <c r="G190" s="149"/>
      <c r="H190" s="149"/>
      <c r="I190" s="149"/>
      <c r="J190" s="149"/>
    </row>
    <row r="191" spans="1:10" x14ac:dyDescent="0.2">
      <c r="A191" s="149"/>
      <c r="B191" s="149"/>
      <c r="C191" s="149"/>
      <c r="D191" s="149"/>
      <c r="E191" s="149"/>
      <c r="F191" s="149"/>
      <c r="G191" s="149"/>
      <c r="H191" s="149"/>
      <c r="I191" s="149"/>
      <c r="J191" s="149"/>
    </row>
    <row r="192" spans="1:10" x14ac:dyDescent="0.2">
      <c r="A192" s="149"/>
      <c r="B192" s="149"/>
      <c r="C192" s="149"/>
      <c r="D192" s="149"/>
      <c r="E192" s="149"/>
      <c r="F192" s="149"/>
      <c r="G192" s="149"/>
      <c r="H192" s="149"/>
      <c r="I192" s="149"/>
      <c r="J192" s="149"/>
    </row>
    <row r="193" spans="1:10" x14ac:dyDescent="0.2">
      <c r="A193" s="149"/>
      <c r="B193" s="149"/>
      <c r="C193" s="149"/>
      <c r="D193" s="149"/>
      <c r="E193" s="149"/>
      <c r="F193" s="149"/>
      <c r="G193" s="149"/>
      <c r="H193" s="149"/>
      <c r="I193" s="149"/>
      <c r="J193" s="149"/>
    </row>
    <row r="194" spans="1:10" x14ac:dyDescent="0.2">
      <c r="A194" s="149"/>
      <c r="B194" s="149"/>
      <c r="C194" s="149"/>
      <c r="D194" s="149"/>
      <c r="E194" s="149"/>
      <c r="F194" s="149"/>
      <c r="G194" s="149"/>
      <c r="H194" s="149"/>
      <c r="I194" s="149"/>
      <c r="J194" s="149"/>
    </row>
    <row r="195" spans="1:10" x14ac:dyDescent="0.2">
      <c r="A195" s="149"/>
      <c r="B195" s="149"/>
      <c r="C195" s="149"/>
      <c r="D195" s="149"/>
      <c r="E195" s="149"/>
      <c r="F195" s="149"/>
      <c r="G195" s="149"/>
      <c r="H195" s="149"/>
      <c r="I195" s="149"/>
      <c r="J195" s="149"/>
    </row>
    <row r="196" spans="1:10" x14ac:dyDescent="0.2">
      <c r="A196" s="149"/>
      <c r="B196" s="149"/>
      <c r="C196" s="149"/>
      <c r="D196" s="149"/>
      <c r="E196" s="149"/>
      <c r="F196" s="149"/>
      <c r="G196" s="149"/>
      <c r="H196" s="149"/>
      <c r="I196" s="149"/>
      <c r="J196" s="149"/>
    </row>
    <row r="197" spans="1:10" x14ac:dyDescent="0.2">
      <c r="A197" s="149"/>
      <c r="B197" s="149"/>
      <c r="C197" s="149"/>
      <c r="D197" s="149"/>
      <c r="E197" s="149"/>
      <c r="F197" s="149"/>
      <c r="G197" s="149"/>
      <c r="H197" s="149"/>
      <c r="I197" s="149"/>
      <c r="J197" s="149"/>
    </row>
    <row r="198" spans="1:10" x14ac:dyDescent="0.2">
      <c r="A198" s="149"/>
      <c r="B198" s="149"/>
      <c r="C198" s="149"/>
      <c r="D198" s="149"/>
      <c r="E198" s="149"/>
      <c r="F198" s="149"/>
      <c r="G198" s="149"/>
      <c r="H198" s="149"/>
      <c r="I198" s="149"/>
      <c r="J198" s="149"/>
    </row>
    <row r="199" spans="1:10" x14ac:dyDescent="0.2">
      <c r="A199" s="149"/>
      <c r="B199" s="149"/>
      <c r="C199" s="149"/>
      <c r="D199" s="149"/>
      <c r="E199" s="149"/>
      <c r="F199" s="149"/>
      <c r="G199" s="149"/>
      <c r="H199" s="149"/>
      <c r="I199" s="149"/>
      <c r="J199" s="149"/>
    </row>
    <row r="200" spans="1:10" x14ac:dyDescent="0.2">
      <c r="A200" s="149"/>
      <c r="B200" s="149"/>
      <c r="C200" s="149"/>
      <c r="D200" s="149"/>
      <c r="E200" s="149"/>
      <c r="F200" s="149"/>
      <c r="G200" s="149"/>
      <c r="H200" s="149"/>
      <c r="I200" s="149"/>
      <c r="J200" s="149"/>
    </row>
    <row r="201" spans="1:10" x14ac:dyDescent="0.2">
      <c r="A201" s="149"/>
      <c r="B201" s="149"/>
      <c r="C201" s="149"/>
      <c r="D201" s="149"/>
      <c r="E201" s="149"/>
      <c r="F201" s="149"/>
      <c r="G201" s="149"/>
      <c r="H201" s="149"/>
      <c r="I201" s="149"/>
      <c r="J201" s="149"/>
    </row>
    <row r="202" spans="1:10" x14ac:dyDescent="0.2">
      <c r="A202" s="149"/>
      <c r="B202" s="149"/>
      <c r="C202" s="149"/>
      <c r="D202" s="149"/>
      <c r="E202" s="149"/>
      <c r="F202" s="149"/>
      <c r="G202" s="149"/>
      <c r="H202" s="149"/>
      <c r="I202" s="149"/>
      <c r="J202" s="149"/>
    </row>
    <row r="203" spans="1:10" x14ac:dyDescent="0.2">
      <c r="A203" s="149"/>
      <c r="B203" s="149"/>
      <c r="C203" s="149"/>
      <c r="D203" s="149"/>
      <c r="E203" s="149"/>
      <c r="F203" s="149"/>
      <c r="G203" s="149"/>
      <c r="H203" s="149"/>
      <c r="I203" s="149"/>
      <c r="J203" s="149"/>
    </row>
    <row r="204" spans="1:10" x14ac:dyDescent="0.2">
      <c r="A204" s="149"/>
      <c r="B204" s="149"/>
      <c r="C204" s="149"/>
      <c r="D204" s="149"/>
      <c r="E204" s="149"/>
      <c r="F204" s="149"/>
      <c r="G204" s="149"/>
      <c r="H204" s="149"/>
      <c r="I204" s="149"/>
      <c r="J204" s="149"/>
    </row>
    <row r="205" spans="1:10" x14ac:dyDescent="0.2">
      <c r="A205" s="149"/>
      <c r="B205" s="149"/>
      <c r="C205" s="149"/>
      <c r="D205" s="149"/>
      <c r="E205" s="149"/>
      <c r="F205" s="149"/>
      <c r="G205" s="149"/>
      <c r="H205" s="149"/>
      <c r="I205" s="149"/>
      <c r="J205" s="149"/>
    </row>
    <row r="206" spans="1:10" x14ac:dyDescent="0.2">
      <c r="A206" s="149"/>
      <c r="B206" s="149"/>
      <c r="C206" s="149"/>
      <c r="D206" s="149"/>
      <c r="E206" s="149"/>
      <c r="F206" s="149"/>
      <c r="G206" s="149"/>
      <c r="H206" s="149"/>
      <c r="I206" s="149"/>
      <c r="J206" s="149"/>
    </row>
    <row r="207" spans="1:10" x14ac:dyDescent="0.2">
      <c r="A207" s="149"/>
      <c r="B207" s="149"/>
      <c r="C207" s="149"/>
      <c r="D207" s="149"/>
      <c r="E207" s="149"/>
      <c r="F207" s="149"/>
      <c r="G207" s="149"/>
      <c r="H207" s="149"/>
      <c r="I207" s="149"/>
      <c r="J207" s="149"/>
    </row>
    <row r="208" spans="1:10" x14ac:dyDescent="0.2">
      <c r="A208" s="149"/>
      <c r="B208" s="149"/>
      <c r="C208" s="149"/>
      <c r="D208" s="149"/>
      <c r="E208" s="149"/>
      <c r="F208" s="149"/>
      <c r="G208" s="149"/>
      <c r="H208" s="149"/>
      <c r="I208" s="149"/>
      <c r="J208" s="149"/>
    </row>
    <row r="209" spans="1:10" x14ac:dyDescent="0.2">
      <c r="A209" s="149"/>
      <c r="B209" s="149"/>
      <c r="C209" s="149"/>
      <c r="D209" s="149"/>
      <c r="E209" s="149"/>
      <c r="F209" s="149"/>
      <c r="G209" s="149"/>
      <c r="H209" s="149"/>
      <c r="I209" s="149"/>
      <c r="J209" s="149"/>
    </row>
    <row r="210" spans="1:10" x14ac:dyDescent="0.2">
      <c r="A210" s="149"/>
      <c r="B210" s="149"/>
      <c r="C210" s="149"/>
      <c r="D210" s="149"/>
      <c r="E210" s="149"/>
      <c r="F210" s="149"/>
      <c r="G210" s="149"/>
      <c r="H210" s="149"/>
      <c r="I210" s="149"/>
      <c r="J210" s="149"/>
    </row>
    <row r="211" spans="1:10" x14ac:dyDescent="0.2">
      <c r="A211" s="149"/>
      <c r="B211" s="149"/>
      <c r="C211" s="149"/>
      <c r="D211" s="149"/>
      <c r="E211" s="149"/>
      <c r="F211" s="149"/>
      <c r="G211" s="149"/>
      <c r="H211" s="149"/>
      <c r="I211" s="149"/>
      <c r="J211" s="149"/>
    </row>
    <row r="212" spans="1:10" x14ac:dyDescent="0.2">
      <c r="A212" s="149"/>
      <c r="B212" s="149"/>
      <c r="C212" s="149"/>
      <c r="D212" s="149"/>
      <c r="E212" s="149"/>
      <c r="F212" s="149"/>
      <c r="G212" s="149"/>
      <c r="H212" s="149"/>
      <c r="I212" s="149"/>
      <c r="J212" s="149"/>
    </row>
    <row r="213" spans="1:10" x14ac:dyDescent="0.2">
      <c r="A213" s="149"/>
      <c r="B213" s="149"/>
      <c r="C213" s="149"/>
      <c r="D213" s="149"/>
      <c r="E213" s="149"/>
      <c r="F213" s="149"/>
      <c r="G213" s="149"/>
      <c r="H213" s="149"/>
      <c r="I213" s="149"/>
      <c r="J213" s="149"/>
    </row>
    <row r="214" spans="1:10" x14ac:dyDescent="0.2">
      <c r="A214" s="149"/>
      <c r="B214" s="149"/>
      <c r="C214" s="149"/>
      <c r="D214" s="149"/>
      <c r="E214" s="149"/>
      <c r="F214" s="149"/>
      <c r="G214" s="149"/>
      <c r="H214" s="149"/>
      <c r="I214" s="149"/>
      <c r="J214" s="149"/>
    </row>
    <row r="215" spans="1:10" x14ac:dyDescent="0.2">
      <c r="A215" s="149"/>
      <c r="B215" s="149"/>
      <c r="C215" s="149"/>
      <c r="D215" s="149"/>
      <c r="E215" s="149"/>
      <c r="F215" s="149"/>
      <c r="G215" s="149"/>
      <c r="H215" s="149"/>
      <c r="I215" s="149"/>
      <c r="J215" s="149"/>
    </row>
    <row r="216" spans="1:10" x14ac:dyDescent="0.2">
      <c r="A216" s="149"/>
      <c r="B216" s="149"/>
      <c r="C216" s="149"/>
      <c r="D216" s="149"/>
      <c r="E216" s="149"/>
      <c r="F216" s="149"/>
      <c r="G216" s="149"/>
      <c r="H216" s="149"/>
      <c r="I216" s="149"/>
      <c r="J216" s="149"/>
    </row>
    <row r="217" spans="1:10" x14ac:dyDescent="0.2">
      <c r="A217" s="149"/>
      <c r="B217" s="149"/>
      <c r="C217" s="149"/>
      <c r="D217" s="149"/>
      <c r="E217" s="149"/>
      <c r="F217" s="149"/>
      <c r="G217" s="149"/>
      <c r="H217" s="149"/>
      <c r="I217" s="149"/>
      <c r="J217" s="149"/>
    </row>
    <row r="218" spans="1:10" x14ac:dyDescent="0.2">
      <c r="A218" s="149"/>
      <c r="B218" s="149"/>
      <c r="C218" s="149"/>
      <c r="D218" s="149"/>
      <c r="E218" s="149"/>
      <c r="F218" s="149"/>
      <c r="G218" s="149"/>
      <c r="H218" s="149"/>
      <c r="I218" s="149"/>
      <c r="J218" s="149"/>
    </row>
    <row r="219" spans="1:10" x14ac:dyDescent="0.2">
      <c r="A219" s="149"/>
      <c r="B219" s="149"/>
      <c r="C219" s="149"/>
      <c r="D219" s="149"/>
      <c r="E219" s="149"/>
      <c r="F219" s="149"/>
      <c r="G219" s="149"/>
      <c r="H219" s="149"/>
      <c r="I219" s="149"/>
      <c r="J219" s="149"/>
    </row>
    <row r="220" spans="1:10" x14ac:dyDescent="0.2">
      <c r="A220" s="149"/>
      <c r="B220" s="149"/>
      <c r="C220" s="149"/>
      <c r="D220" s="149"/>
      <c r="E220" s="149"/>
      <c r="F220" s="149"/>
      <c r="G220" s="149"/>
      <c r="H220" s="149"/>
      <c r="I220" s="149"/>
      <c r="J220" s="149"/>
    </row>
    <row r="221" spans="1:10" x14ac:dyDescent="0.2">
      <c r="A221" s="149"/>
      <c r="B221" s="149"/>
      <c r="C221" s="149"/>
      <c r="D221" s="149"/>
      <c r="E221" s="149"/>
      <c r="F221" s="149"/>
      <c r="G221" s="149"/>
      <c r="H221" s="149"/>
      <c r="I221" s="149"/>
      <c r="J221" s="149"/>
    </row>
    <row r="222" spans="1:10" x14ac:dyDescent="0.2">
      <c r="A222" s="149"/>
      <c r="B222" s="149"/>
      <c r="C222" s="149"/>
      <c r="D222" s="149"/>
      <c r="E222" s="149"/>
      <c r="F222" s="149"/>
      <c r="G222" s="149"/>
      <c r="H222" s="149"/>
      <c r="I222" s="149"/>
      <c r="J222" s="149"/>
    </row>
    <row r="223" spans="1:10" x14ac:dyDescent="0.2">
      <c r="A223" s="149"/>
      <c r="B223" s="149"/>
      <c r="C223" s="149"/>
      <c r="D223" s="149"/>
      <c r="E223" s="149"/>
      <c r="F223" s="149"/>
      <c r="G223" s="149"/>
      <c r="H223" s="149"/>
      <c r="I223" s="149"/>
      <c r="J223" s="149"/>
    </row>
    <row r="224" spans="1:10" x14ac:dyDescent="0.2">
      <c r="A224" s="149"/>
      <c r="B224" s="149"/>
      <c r="C224" s="149"/>
      <c r="D224" s="149"/>
      <c r="E224" s="149"/>
      <c r="F224" s="149"/>
      <c r="G224" s="149"/>
      <c r="H224" s="149"/>
      <c r="I224" s="149"/>
      <c r="J224" s="149"/>
    </row>
    <row r="225" spans="1:10" x14ac:dyDescent="0.2">
      <c r="A225" s="149"/>
      <c r="B225" s="149"/>
      <c r="C225" s="149"/>
      <c r="D225" s="149"/>
      <c r="E225" s="149"/>
      <c r="F225" s="149"/>
      <c r="G225" s="149"/>
      <c r="H225" s="149"/>
      <c r="I225" s="149"/>
      <c r="J225" s="149"/>
    </row>
    <row r="226" spans="1:10" x14ac:dyDescent="0.2">
      <c r="A226" s="149"/>
      <c r="B226" s="149"/>
      <c r="C226" s="149"/>
      <c r="D226" s="149"/>
      <c r="E226" s="149"/>
      <c r="F226" s="149"/>
      <c r="G226" s="149"/>
      <c r="H226" s="149"/>
      <c r="I226" s="149"/>
      <c r="J226" s="149"/>
    </row>
    <row r="227" spans="1:10" x14ac:dyDescent="0.2">
      <c r="A227" s="149"/>
      <c r="B227" s="149"/>
      <c r="C227" s="149"/>
      <c r="D227" s="149"/>
      <c r="E227" s="149"/>
      <c r="F227" s="149"/>
      <c r="G227" s="149"/>
      <c r="H227" s="149"/>
      <c r="I227" s="149"/>
      <c r="J227" s="149"/>
    </row>
    <row r="228" spans="1:10" x14ac:dyDescent="0.2">
      <c r="A228" s="149"/>
      <c r="B228" s="149"/>
      <c r="C228" s="149"/>
      <c r="D228" s="149"/>
      <c r="E228" s="149"/>
      <c r="F228" s="149"/>
      <c r="G228" s="149"/>
      <c r="H228" s="149"/>
      <c r="I228" s="149"/>
      <c r="J228" s="149"/>
    </row>
    <row r="229" spans="1:10" x14ac:dyDescent="0.2">
      <c r="A229" s="149"/>
      <c r="B229" s="149"/>
      <c r="C229" s="149"/>
      <c r="D229" s="149"/>
      <c r="E229" s="149"/>
      <c r="F229" s="149"/>
      <c r="G229" s="149"/>
      <c r="H229" s="149"/>
      <c r="I229" s="149"/>
      <c r="J229" s="149"/>
    </row>
    <row r="230" spans="1:10" x14ac:dyDescent="0.2">
      <c r="A230" s="149"/>
      <c r="B230" s="149"/>
      <c r="C230" s="149"/>
      <c r="D230" s="149"/>
      <c r="E230" s="149"/>
      <c r="F230" s="149"/>
      <c r="G230" s="149"/>
      <c r="H230" s="149"/>
      <c r="I230" s="149"/>
      <c r="J230" s="149"/>
    </row>
    <row r="231" spans="1:10" x14ac:dyDescent="0.2">
      <c r="A231" s="149"/>
      <c r="B231" s="149"/>
      <c r="C231" s="149"/>
      <c r="D231" s="149"/>
      <c r="E231" s="149"/>
      <c r="F231" s="149"/>
      <c r="G231" s="149"/>
      <c r="H231" s="149"/>
      <c r="I231" s="149"/>
      <c r="J231" s="149"/>
    </row>
    <row r="232" spans="1:10" x14ac:dyDescent="0.2">
      <c r="A232" s="149"/>
      <c r="B232" s="149"/>
      <c r="C232" s="149"/>
      <c r="D232" s="149"/>
      <c r="E232" s="149"/>
      <c r="F232" s="149"/>
      <c r="G232" s="149"/>
      <c r="H232" s="149"/>
      <c r="I232" s="149"/>
      <c r="J232" s="149"/>
    </row>
    <row r="233" spans="1:10" x14ac:dyDescent="0.2">
      <c r="A233" s="149"/>
      <c r="B233" s="149"/>
      <c r="C233" s="149"/>
      <c r="D233" s="149"/>
      <c r="E233" s="149"/>
      <c r="F233" s="149"/>
      <c r="G233" s="149"/>
      <c r="H233" s="149"/>
      <c r="I233" s="149"/>
      <c r="J233" s="149"/>
    </row>
    <row r="234" spans="1:10" x14ac:dyDescent="0.2">
      <c r="A234" s="149"/>
      <c r="B234" s="149"/>
      <c r="C234" s="149"/>
      <c r="D234" s="149"/>
      <c r="E234" s="149"/>
      <c r="F234" s="149"/>
      <c r="G234" s="149"/>
      <c r="H234" s="149"/>
      <c r="I234" s="149"/>
      <c r="J234" s="149"/>
    </row>
    <row r="235" spans="1:10" x14ac:dyDescent="0.2">
      <c r="A235" s="149"/>
      <c r="B235" s="149"/>
      <c r="C235" s="149"/>
      <c r="D235" s="149"/>
      <c r="E235" s="149"/>
      <c r="F235" s="149"/>
      <c r="G235" s="149"/>
      <c r="H235" s="149"/>
      <c r="I235" s="149"/>
      <c r="J235" s="149"/>
    </row>
    <row r="236" spans="1:10" x14ac:dyDescent="0.2">
      <c r="A236" s="149"/>
      <c r="B236" s="149"/>
      <c r="C236" s="149"/>
      <c r="D236" s="149"/>
      <c r="E236" s="149"/>
      <c r="F236" s="149"/>
      <c r="G236" s="149"/>
      <c r="H236" s="149"/>
      <c r="I236" s="149"/>
      <c r="J236" s="149"/>
    </row>
    <row r="237" spans="1:10" x14ac:dyDescent="0.2">
      <c r="A237" s="149"/>
      <c r="B237" s="149"/>
      <c r="C237" s="149"/>
      <c r="D237" s="149"/>
      <c r="E237" s="149"/>
      <c r="F237" s="149"/>
      <c r="G237" s="149"/>
      <c r="H237" s="149"/>
      <c r="I237" s="149"/>
      <c r="J237" s="149"/>
    </row>
    <row r="238" spans="1:10" x14ac:dyDescent="0.2">
      <c r="A238" s="149"/>
      <c r="B238" s="149"/>
      <c r="C238" s="149"/>
      <c r="D238" s="149"/>
      <c r="E238" s="149"/>
      <c r="F238" s="149"/>
      <c r="G238" s="149"/>
      <c r="H238" s="149"/>
      <c r="I238" s="149"/>
      <c r="J238" s="149"/>
    </row>
    <row r="239" spans="1:10" x14ac:dyDescent="0.2">
      <c r="A239" s="149"/>
      <c r="B239" s="149"/>
      <c r="C239" s="149"/>
      <c r="D239" s="149"/>
      <c r="E239" s="149"/>
      <c r="F239" s="149"/>
      <c r="G239" s="149"/>
      <c r="H239" s="149"/>
      <c r="I239" s="149"/>
      <c r="J239" s="149"/>
    </row>
    <row r="240" spans="1:10" x14ac:dyDescent="0.2">
      <c r="A240" s="149"/>
      <c r="B240" s="149"/>
      <c r="C240" s="149"/>
      <c r="D240" s="149"/>
      <c r="E240" s="149"/>
      <c r="F240" s="149"/>
      <c r="G240" s="149"/>
      <c r="H240" s="149"/>
      <c r="I240" s="149"/>
      <c r="J240" s="149"/>
    </row>
    <row r="241" spans="1:10" x14ac:dyDescent="0.2">
      <c r="A241" s="149"/>
      <c r="B241" s="149"/>
      <c r="C241" s="149"/>
      <c r="D241" s="149"/>
      <c r="E241" s="149"/>
      <c r="F241" s="149"/>
      <c r="G241" s="149"/>
      <c r="H241" s="149"/>
      <c r="I241" s="149"/>
      <c r="J241" s="149"/>
    </row>
    <row r="242" spans="1:10" x14ac:dyDescent="0.2">
      <c r="A242" s="149"/>
      <c r="B242" s="149"/>
      <c r="C242" s="149"/>
      <c r="D242" s="149"/>
      <c r="E242" s="149"/>
      <c r="F242" s="149"/>
      <c r="G242" s="149"/>
      <c r="H242" s="149"/>
      <c r="I242" s="149"/>
      <c r="J242" s="149"/>
    </row>
    <row r="243" spans="1:10" x14ac:dyDescent="0.2">
      <c r="A243" s="149"/>
      <c r="B243" s="149"/>
      <c r="C243" s="149"/>
      <c r="D243" s="149"/>
      <c r="E243" s="149"/>
      <c r="F243" s="149"/>
      <c r="G243" s="149"/>
      <c r="H243" s="149"/>
      <c r="I243" s="149"/>
      <c r="J243" s="149"/>
    </row>
    <row r="244" spans="1:10" x14ac:dyDescent="0.2">
      <c r="A244" s="149"/>
      <c r="B244" s="149"/>
      <c r="C244" s="149"/>
      <c r="D244" s="149"/>
      <c r="E244" s="149"/>
      <c r="F244" s="149"/>
      <c r="G244" s="149"/>
      <c r="H244" s="149"/>
      <c r="I244" s="149"/>
      <c r="J244" s="149"/>
    </row>
    <row r="245" spans="1:10" x14ac:dyDescent="0.2">
      <c r="A245" s="149"/>
      <c r="B245" s="149"/>
      <c r="C245" s="149"/>
      <c r="D245" s="149"/>
      <c r="E245" s="149"/>
      <c r="F245" s="149"/>
      <c r="G245" s="149"/>
      <c r="H245" s="149"/>
      <c r="I245" s="149"/>
      <c r="J245" s="149"/>
    </row>
    <row r="246" spans="1:10" x14ac:dyDescent="0.2">
      <c r="A246" s="149"/>
      <c r="B246" s="149"/>
      <c r="C246" s="149"/>
      <c r="D246" s="149"/>
      <c r="E246" s="149"/>
      <c r="F246" s="149"/>
      <c r="G246" s="149"/>
      <c r="H246" s="149"/>
      <c r="I246" s="149"/>
      <c r="J246" s="149"/>
    </row>
    <row r="247" spans="1:10" x14ac:dyDescent="0.2">
      <c r="A247" s="149"/>
      <c r="B247" s="149"/>
      <c r="C247" s="149"/>
      <c r="D247" s="149"/>
      <c r="E247" s="149"/>
      <c r="F247" s="149"/>
      <c r="G247" s="149"/>
      <c r="H247" s="149"/>
      <c r="I247" s="149"/>
      <c r="J247" s="149"/>
    </row>
    <row r="248" spans="1:10" x14ac:dyDescent="0.2">
      <c r="A248" s="149"/>
      <c r="B248" s="149"/>
      <c r="C248" s="149"/>
      <c r="D248" s="149"/>
      <c r="E248" s="149"/>
      <c r="F248" s="149"/>
      <c r="G248" s="149"/>
      <c r="H248" s="149"/>
      <c r="I248" s="149"/>
      <c r="J248" s="149"/>
    </row>
    <row r="249" spans="1:10" x14ac:dyDescent="0.2">
      <c r="A249" s="149"/>
      <c r="B249" s="149"/>
      <c r="C249" s="149"/>
      <c r="D249" s="149"/>
      <c r="E249" s="149"/>
      <c r="F249" s="149"/>
      <c r="G249" s="149"/>
      <c r="H249" s="149"/>
      <c r="I249" s="149"/>
      <c r="J249" s="149"/>
    </row>
    <row r="250" spans="1:10" x14ac:dyDescent="0.2">
      <c r="A250" s="149"/>
      <c r="B250" s="149"/>
      <c r="C250" s="149"/>
      <c r="D250" s="149"/>
      <c r="E250" s="149"/>
      <c r="F250" s="149"/>
      <c r="G250" s="149"/>
      <c r="H250" s="149"/>
      <c r="I250" s="149"/>
      <c r="J250" s="149"/>
    </row>
    <row r="251" spans="1:10" x14ac:dyDescent="0.2">
      <c r="A251" s="149"/>
      <c r="B251" s="149"/>
      <c r="C251" s="149"/>
      <c r="D251" s="149"/>
      <c r="E251" s="149"/>
      <c r="F251" s="149"/>
      <c r="G251" s="149"/>
      <c r="H251" s="149"/>
      <c r="I251" s="149"/>
      <c r="J251" s="149"/>
    </row>
    <row r="252" spans="1:10" x14ac:dyDescent="0.2">
      <c r="A252" s="149"/>
      <c r="B252" s="149"/>
      <c r="C252" s="149"/>
      <c r="D252" s="149"/>
      <c r="E252" s="149"/>
      <c r="F252" s="149"/>
      <c r="G252" s="149"/>
      <c r="H252" s="149"/>
      <c r="I252" s="149"/>
      <c r="J252" s="149"/>
    </row>
    <row r="253" spans="1:10" x14ac:dyDescent="0.2">
      <c r="A253" s="149"/>
      <c r="B253" s="149"/>
      <c r="C253" s="149"/>
      <c r="D253" s="149"/>
      <c r="E253" s="149"/>
      <c r="F253" s="149"/>
      <c r="G253" s="149"/>
      <c r="H253" s="149"/>
      <c r="I253" s="149"/>
      <c r="J253" s="149"/>
    </row>
    <row r="254" spans="1:10" x14ac:dyDescent="0.2">
      <c r="A254" s="149"/>
      <c r="B254" s="149"/>
      <c r="C254" s="149"/>
      <c r="D254" s="149"/>
      <c r="E254" s="149"/>
      <c r="F254" s="149"/>
      <c r="G254" s="149"/>
      <c r="H254" s="149"/>
      <c r="I254" s="149"/>
      <c r="J254" s="149"/>
    </row>
    <row r="255" spans="1:10" x14ac:dyDescent="0.2">
      <c r="A255" s="149"/>
      <c r="B255" s="149"/>
      <c r="C255" s="149"/>
      <c r="D255" s="149"/>
      <c r="E255" s="149"/>
      <c r="F255" s="149"/>
      <c r="G255" s="149"/>
      <c r="H255" s="149"/>
      <c r="I255" s="149"/>
      <c r="J255" s="149"/>
    </row>
    <row r="256" spans="1:10" x14ac:dyDescent="0.2">
      <c r="A256" s="149"/>
      <c r="B256" s="149"/>
      <c r="C256" s="149"/>
      <c r="D256" s="149"/>
      <c r="E256" s="149"/>
      <c r="F256" s="149"/>
      <c r="G256" s="149"/>
      <c r="H256" s="149"/>
      <c r="I256" s="149"/>
      <c r="J256" s="149"/>
    </row>
    <row r="257" spans="1:10" x14ac:dyDescent="0.2">
      <c r="A257" s="149"/>
      <c r="B257" s="149"/>
      <c r="C257" s="149"/>
      <c r="D257" s="149"/>
      <c r="E257" s="149"/>
      <c r="F257" s="149"/>
      <c r="G257" s="149"/>
      <c r="H257" s="149"/>
      <c r="I257" s="149"/>
      <c r="J257" s="149"/>
    </row>
    <row r="258" spans="1:10" x14ac:dyDescent="0.2">
      <c r="A258" s="149"/>
      <c r="B258" s="149"/>
      <c r="C258" s="149"/>
      <c r="D258" s="149"/>
      <c r="E258" s="149"/>
      <c r="F258" s="149"/>
      <c r="G258" s="149"/>
      <c r="H258" s="149"/>
      <c r="I258" s="149"/>
      <c r="J258" s="149"/>
    </row>
    <row r="259" spans="1:10" x14ac:dyDescent="0.2">
      <c r="A259" s="149"/>
      <c r="B259" s="149"/>
      <c r="C259" s="149"/>
      <c r="D259" s="149"/>
      <c r="E259" s="149"/>
      <c r="F259" s="149"/>
      <c r="G259" s="149"/>
      <c r="H259" s="149"/>
      <c r="I259" s="149"/>
      <c r="J259" s="149"/>
    </row>
    <row r="260" spans="1:10" x14ac:dyDescent="0.2">
      <c r="A260" s="149"/>
      <c r="B260" s="149"/>
      <c r="C260" s="149"/>
      <c r="D260" s="149"/>
      <c r="E260" s="149"/>
      <c r="F260" s="149"/>
      <c r="G260" s="149"/>
      <c r="H260" s="149"/>
      <c r="I260" s="149"/>
      <c r="J260" s="149"/>
    </row>
    <row r="261" spans="1:10" x14ac:dyDescent="0.2">
      <c r="A261" s="149"/>
      <c r="B261" s="149"/>
      <c r="C261" s="149"/>
      <c r="D261" s="149"/>
      <c r="E261" s="149"/>
      <c r="F261" s="149"/>
      <c r="G261" s="149"/>
      <c r="H261" s="149"/>
      <c r="I261" s="149"/>
      <c r="J261" s="149"/>
    </row>
    <row r="262" spans="1:10" x14ac:dyDescent="0.2">
      <c r="A262" s="149"/>
      <c r="B262" s="149"/>
      <c r="C262" s="149"/>
      <c r="D262" s="149"/>
      <c r="E262" s="149"/>
      <c r="F262" s="149"/>
      <c r="G262" s="149"/>
      <c r="H262" s="149"/>
      <c r="I262" s="149"/>
      <c r="J262" s="149"/>
    </row>
    <row r="263" spans="1:10" x14ac:dyDescent="0.2">
      <c r="A263" s="149"/>
      <c r="B263" s="149"/>
      <c r="C263" s="149"/>
      <c r="D263" s="149"/>
      <c r="E263" s="149"/>
      <c r="F263" s="149"/>
      <c r="G263" s="149"/>
      <c r="H263" s="149"/>
      <c r="I263" s="149"/>
      <c r="J263" s="149"/>
    </row>
    <row r="264" spans="1:10" x14ac:dyDescent="0.2">
      <c r="A264" s="149"/>
      <c r="B264" s="149"/>
      <c r="C264" s="149"/>
      <c r="D264" s="149"/>
      <c r="E264" s="149"/>
      <c r="F264" s="149"/>
      <c r="G264" s="149"/>
      <c r="H264" s="149"/>
      <c r="I264" s="149"/>
      <c r="J264" s="149"/>
    </row>
    <row r="265" spans="1:10" x14ac:dyDescent="0.2">
      <c r="A265" s="149"/>
      <c r="B265" s="149"/>
      <c r="C265" s="149"/>
      <c r="D265" s="149"/>
      <c r="E265" s="149"/>
      <c r="F265" s="149"/>
      <c r="G265" s="149"/>
      <c r="H265" s="149"/>
      <c r="I265" s="149"/>
      <c r="J265" s="149"/>
    </row>
    <row r="266" spans="1:10" x14ac:dyDescent="0.2">
      <c r="A266" s="149"/>
      <c r="B266" s="149"/>
      <c r="C266" s="149"/>
      <c r="D266" s="149"/>
      <c r="E266" s="149"/>
      <c r="F266" s="149"/>
      <c r="G266" s="149"/>
      <c r="H266" s="149"/>
      <c r="I266" s="149"/>
      <c r="J266" s="149"/>
    </row>
    <row r="267" spans="1:10" x14ac:dyDescent="0.2">
      <c r="A267" s="149"/>
      <c r="B267" s="149"/>
      <c r="C267" s="149"/>
      <c r="D267" s="149"/>
      <c r="E267" s="149"/>
      <c r="F267" s="149"/>
      <c r="G267" s="149"/>
      <c r="H267" s="149"/>
      <c r="I267" s="149"/>
      <c r="J267" s="149"/>
    </row>
    <row r="268" spans="1:10" x14ac:dyDescent="0.2">
      <c r="A268" s="149"/>
      <c r="B268" s="149"/>
      <c r="C268" s="149"/>
      <c r="D268" s="149"/>
      <c r="E268" s="149"/>
      <c r="F268" s="149"/>
      <c r="G268" s="149"/>
      <c r="H268" s="149"/>
      <c r="I268" s="149"/>
      <c r="J268" s="149"/>
    </row>
    <row r="269" spans="1:10" x14ac:dyDescent="0.2">
      <c r="A269" s="149"/>
      <c r="B269" s="149"/>
      <c r="C269" s="149"/>
      <c r="D269" s="149"/>
      <c r="E269" s="149"/>
      <c r="F269" s="149"/>
      <c r="G269" s="149"/>
      <c r="H269" s="149"/>
      <c r="I269" s="149"/>
      <c r="J269" s="149"/>
    </row>
    <row r="270" spans="1:10" x14ac:dyDescent="0.2">
      <c r="A270" s="149"/>
      <c r="B270" s="149"/>
      <c r="C270" s="149"/>
      <c r="D270" s="149"/>
      <c r="E270" s="149"/>
      <c r="F270" s="149"/>
      <c r="G270" s="149"/>
      <c r="H270" s="149"/>
      <c r="I270" s="149"/>
      <c r="J270" s="149"/>
    </row>
    <row r="271" spans="1:10" x14ac:dyDescent="0.2">
      <c r="A271" s="149"/>
      <c r="B271" s="149"/>
      <c r="C271" s="149"/>
      <c r="D271" s="149"/>
      <c r="E271" s="149"/>
      <c r="F271" s="149"/>
      <c r="G271" s="149"/>
      <c r="H271" s="149"/>
      <c r="I271" s="149"/>
      <c r="J271" s="149"/>
    </row>
    <row r="272" spans="1:10" x14ac:dyDescent="0.2">
      <c r="A272" s="149"/>
      <c r="B272" s="149"/>
      <c r="C272" s="149"/>
      <c r="D272" s="149"/>
      <c r="E272" s="149"/>
      <c r="F272" s="149"/>
      <c r="G272" s="149"/>
      <c r="H272" s="149"/>
      <c r="I272" s="149"/>
      <c r="J272" s="149"/>
    </row>
    <row r="273" spans="1:10" x14ac:dyDescent="0.2">
      <c r="A273" s="149"/>
      <c r="B273" s="149"/>
      <c r="C273" s="149"/>
      <c r="D273" s="149"/>
      <c r="E273" s="149"/>
      <c r="F273" s="149"/>
      <c r="G273" s="149"/>
      <c r="H273" s="149"/>
      <c r="I273" s="149"/>
      <c r="J273" s="149"/>
    </row>
    <row r="274" spans="1:10" x14ac:dyDescent="0.2">
      <c r="A274" s="149"/>
      <c r="B274" s="149"/>
      <c r="C274" s="149"/>
      <c r="D274" s="149"/>
      <c r="E274" s="149"/>
      <c r="F274" s="149"/>
      <c r="G274" s="149"/>
      <c r="H274" s="149"/>
      <c r="I274" s="149"/>
      <c r="J274" s="149"/>
    </row>
    <row r="275" spans="1:10" x14ac:dyDescent="0.2">
      <c r="A275" s="149"/>
      <c r="B275" s="149"/>
      <c r="C275" s="149"/>
      <c r="D275" s="149"/>
      <c r="E275" s="149"/>
      <c r="F275" s="149"/>
      <c r="G275" s="149"/>
      <c r="H275" s="149"/>
      <c r="I275" s="149"/>
      <c r="J275" s="149"/>
    </row>
    <row r="276" spans="1:10" x14ac:dyDescent="0.2">
      <c r="A276" s="149"/>
      <c r="B276" s="149"/>
      <c r="C276" s="149"/>
      <c r="D276" s="149"/>
      <c r="E276" s="149"/>
      <c r="F276" s="149"/>
      <c r="G276" s="149"/>
      <c r="H276" s="149"/>
      <c r="I276" s="149"/>
      <c r="J276" s="149"/>
    </row>
  </sheetData>
  <sheetProtection sheet="1" objects="1" scenarios="1" formatCells="0" formatColumns="0" formatRows="0"/>
  <mergeCells count="15">
    <mergeCell ref="B127:D127"/>
    <mergeCell ref="B128:D131"/>
    <mergeCell ref="E9:F9"/>
    <mergeCell ref="D7:D8"/>
    <mergeCell ref="E7:F8"/>
    <mergeCell ref="A12:E12"/>
    <mergeCell ref="F12:K12"/>
    <mergeCell ref="F110:G110"/>
    <mergeCell ref="F111:G111"/>
    <mergeCell ref="B3:G3"/>
    <mergeCell ref="B4:F4"/>
    <mergeCell ref="B1:G1"/>
    <mergeCell ref="B2:F2"/>
    <mergeCell ref="C6:F6"/>
    <mergeCell ref="C5:F5"/>
  </mergeCells>
  <dataValidations count="1">
    <dataValidation type="list" allowBlank="1" showInputMessage="1" showErrorMessage="1" sqref="B14:B108">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LISTA!$I$2:$I$3</xm:f>
          </x14:formula1>
          <xm:sqref>J14:J108 F14:F108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3"/>
  <sheetViews>
    <sheetView showGridLines="0" zoomScaleNormal="100" workbookViewId="0">
      <selection activeCell="C117" sqref="C117"/>
    </sheetView>
  </sheetViews>
  <sheetFormatPr baseColWidth="10" defaultColWidth="11.42578125" defaultRowHeight="13.9" customHeight="1" x14ac:dyDescent="0.25"/>
  <cols>
    <col min="1" max="1" width="28.140625" style="239" customWidth="1"/>
    <col min="2" max="2" width="34.28515625" style="239" customWidth="1"/>
    <col min="3" max="3" width="27.7109375" style="239" customWidth="1"/>
    <col min="4" max="4" width="22.5703125" style="239" customWidth="1"/>
    <col min="5" max="5" width="27.42578125" style="239" customWidth="1"/>
    <col min="6" max="6" width="26.85546875" style="239" customWidth="1"/>
    <col min="7" max="7" width="11.42578125" style="239"/>
    <col min="8" max="8" width="16.85546875" style="239" bestFit="1" customWidth="1"/>
    <col min="9" max="9" width="16.28515625" style="239" hidden="1" customWidth="1"/>
    <col min="10" max="10" width="18.28515625" style="239" hidden="1" customWidth="1"/>
    <col min="11" max="11" width="20.28515625" style="239" hidden="1" customWidth="1"/>
    <col min="12" max="12" width="21.140625" style="239" hidden="1" customWidth="1"/>
    <col min="13" max="13" width="18" style="239" hidden="1" customWidth="1"/>
    <col min="14" max="14" width="38.7109375" style="239" hidden="1" customWidth="1"/>
    <col min="15" max="15" width="11.42578125" style="239"/>
    <col min="16" max="16" width="11.42578125" style="109"/>
    <col min="17" max="24" width="11.42578125" style="239"/>
    <col min="25" max="25" width="11.42578125" style="109"/>
    <col min="26" max="16384" width="11.42578125" style="239"/>
  </cols>
  <sheetData>
    <row r="1" spans="1:25" ht="30.75" customHeight="1" x14ac:dyDescent="0.25">
      <c r="A1" s="1049"/>
      <c r="B1" s="1049" t="s">
        <v>334</v>
      </c>
      <c r="C1" s="1049"/>
    </row>
    <row r="2" spans="1:25" ht="22.5" customHeight="1" x14ac:dyDescent="0.25">
      <c r="A2" s="1049"/>
      <c r="B2" s="1051" t="e">
        <f>+#REF!</f>
        <v>#REF!</v>
      </c>
      <c r="C2" s="1051"/>
      <c r="D2" s="240" t="s">
        <v>391</v>
      </c>
      <c r="E2" s="241" t="s">
        <v>648</v>
      </c>
    </row>
    <row r="3" spans="1:25" ht="17.25" customHeight="1" x14ac:dyDescent="0.25">
      <c r="A3" s="1050"/>
      <c r="B3" s="242"/>
      <c r="C3" s="242"/>
      <c r="D3" s="240"/>
      <c r="E3" s="243"/>
    </row>
    <row r="4" spans="1:25" ht="18.75" customHeight="1" x14ac:dyDescent="0.25">
      <c r="A4" s="1052" t="s">
        <v>392</v>
      </c>
      <c r="B4" s="1052"/>
      <c r="C4" s="1052"/>
    </row>
    <row r="5" spans="1:25" ht="13.5" customHeight="1" x14ac:dyDescent="0.25">
      <c r="A5" s="244"/>
      <c r="B5" s="245"/>
      <c r="E5" s="246" t="s">
        <v>393</v>
      </c>
    </row>
    <row r="6" spans="1:25" ht="17.25" customHeight="1" x14ac:dyDescent="0.25">
      <c r="A6" s="247" t="s">
        <v>394</v>
      </c>
      <c r="B6" s="1040" t="e">
        <f>+#REF!</f>
        <v>#REF!</v>
      </c>
      <c r="C6" s="1041"/>
      <c r="D6" s="243"/>
      <c r="E6" s="248" t="s">
        <v>395</v>
      </c>
      <c r="F6" s="246" t="s">
        <v>396</v>
      </c>
      <c r="G6" s="246"/>
      <c r="Y6" s="109" t="s">
        <v>396</v>
      </c>
    </row>
    <row r="7" spans="1:25" ht="17.25" customHeight="1" x14ac:dyDescent="0.25">
      <c r="A7" s="249" t="s">
        <v>397</v>
      </c>
      <c r="B7" s="1040" t="e">
        <f>+#REF!</f>
        <v>#REF!</v>
      </c>
      <c r="C7" s="1041"/>
      <c r="D7" s="243"/>
      <c r="E7" s="248" t="s">
        <v>398</v>
      </c>
      <c r="F7" s="246" t="s">
        <v>399</v>
      </c>
      <c r="G7" s="246"/>
      <c r="Y7" s="109" t="s">
        <v>399</v>
      </c>
    </row>
    <row r="8" spans="1:25" ht="17.25" customHeight="1" x14ac:dyDescent="0.25">
      <c r="A8" s="249" t="s">
        <v>400</v>
      </c>
      <c r="B8" s="1040" t="e">
        <f>+#REF!</f>
        <v>#REF!</v>
      </c>
      <c r="C8" s="1041"/>
      <c r="D8" s="243"/>
      <c r="E8" s="243"/>
      <c r="F8" s="246" t="s">
        <v>401</v>
      </c>
      <c r="G8" s="246"/>
      <c r="Y8" s="109" t="s">
        <v>401</v>
      </c>
    </row>
    <row r="9" spans="1:25" ht="17.25" customHeight="1" x14ac:dyDescent="0.25">
      <c r="A9" s="249" t="s">
        <v>338</v>
      </c>
      <c r="B9" s="1040" t="e">
        <f>+#REF!</f>
        <v>#REF!</v>
      </c>
      <c r="C9" s="1041"/>
      <c r="D9" s="250"/>
      <c r="E9" s="243"/>
      <c r="F9" s="246" t="s">
        <v>402</v>
      </c>
      <c r="G9" s="246"/>
      <c r="Y9" s="109" t="s">
        <v>402</v>
      </c>
    </row>
    <row r="10" spans="1:25" ht="17.25" customHeight="1" x14ac:dyDescent="0.25">
      <c r="A10" s="249" t="s">
        <v>337</v>
      </c>
      <c r="B10" s="1043" t="e">
        <f>+#REF!</f>
        <v>#REF!</v>
      </c>
      <c r="C10" s="1044"/>
      <c r="D10" s="251"/>
      <c r="E10" s="243"/>
      <c r="F10" s="246" t="s">
        <v>403</v>
      </c>
      <c r="G10" s="246"/>
      <c r="Y10" s="109" t="s">
        <v>404</v>
      </c>
    </row>
    <row r="11" spans="1:25" ht="24.75" customHeight="1" x14ac:dyDescent="0.25">
      <c r="A11" s="252"/>
      <c r="B11" s="253"/>
      <c r="C11" s="243"/>
      <c r="D11" s="251"/>
      <c r="E11" s="243"/>
      <c r="G11" s="246"/>
    </row>
    <row r="12" spans="1:25" ht="15" x14ac:dyDescent="0.25">
      <c r="A12" s="254" t="s">
        <v>405</v>
      </c>
      <c r="B12" s="1045" t="s">
        <v>398</v>
      </c>
      <c r="C12" s="1045"/>
      <c r="D12" s="245"/>
      <c r="G12" s="246"/>
    </row>
    <row r="13" spans="1:25" ht="27.75" hidden="1" customHeight="1" x14ac:dyDescent="0.25">
      <c r="A13" s="252"/>
      <c r="D13" s="245"/>
      <c r="G13" s="246"/>
    </row>
    <row r="14" spans="1:25" ht="13.9" hidden="1" customHeight="1" x14ac:dyDescent="0.25">
      <c r="A14" s="1046"/>
      <c r="B14" s="1046"/>
      <c r="C14" s="1046"/>
    </row>
    <row r="15" spans="1:25" ht="13.9" hidden="1" customHeight="1" x14ac:dyDescent="0.25">
      <c r="A15" s="255"/>
      <c r="B15" s="255"/>
      <c r="C15" s="255"/>
      <c r="Y15" s="109" t="s">
        <v>406</v>
      </c>
    </row>
    <row r="16" spans="1:25" ht="13.9" hidden="1" customHeight="1" x14ac:dyDescent="0.25">
      <c r="A16" s="255"/>
      <c r="B16" s="255"/>
      <c r="C16" s="255"/>
      <c r="Y16" s="109" t="s">
        <v>407</v>
      </c>
    </row>
    <row r="17" spans="1:25" ht="13.9" hidden="1" customHeight="1" x14ac:dyDescent="0.25">
      <c r="A17" s="255"/>
      <c r="B17" s="255"/>
      <c r="C17" s="255"/>
      <c r="Y17" s="109" t="s">
        <v>408</v>
      </c>
    </row>
    <row r="18" spans="1:25" ht="13.9" hidden="1" customHeight="1" x14ac:dyDescent="0.25">
      <c r="A18" s="255"/>
      <c r="B18" s="255"/>
      <c r="C18" s="255"/>
      <c r="Y18" s="109" t="s">
        <v>409</v>
      </c>
    </row>
    <row r="19" spans="1:25" ht="13.9" hidden="1" customHeight="1" x14ac:dyDescent="0.25">
      <c r="A19" s="255"/>
      <c r="B19" s="255"/>
      <c r="C19" s="255"/>
      <c r="Y19" s="109" t="s">
        <v>410</v>
      </c>
    </row>
    <row r="20" spans="1:25" ht="13.9" hidden="1" customHeight="1" x14ac:dyDescent="0.25">
      <c r="A20" s="255"/>
      <c r="B20" s="255"/>
      <c r="C20" s="255"/>
    </row>
    <row r="21" spans="1:25" ht="13.9" hidden="1" customHeight="1" x14ac:dyDescent="0.25">
      <c r="A21" s="255"/>
      <c r="B21" s="255"/>
      <c r="C21" s="255"/>
    </row>
    <row r="22" spans="1:25" ht="13.9" hidden="1" customHeight="1" x14ac:dyDescent="0.25">
      <c r="A22" s="255"/>
      <c r="B22" s="255"/>
      <c r="C22" s="255"/>
    </row>
    <row r="23" spans="1:25" ht="13.9" hidden="1" customHeight="1" x14ac:dyDescent="0.25">
      <c r="A23" s="255"/>
      <c r="B23" s="255"/>
      <c r="C23" s="255"/>
      <c r="Y23" s="109" t="s">
        <v>411</v>
      </c>
    </row>
    <row r="24" spans="1:25" ht="13.9" hidden="1" customHeight="1" x14ac:dyDescent="0.25">
      <c r="A24" s="255"/>
      <c r="B24" s="255"/>
      <c r="C24" s="255"/>
      <c r="Y24" s="109" t="s">
        <v>412</v>
      </c>
    </row>
    <row r="25" spans="1:25" ht="49.5" hidden="1" customHeight="1" x14ac:dyDescent="0.25">
      <c r="A25" s="255"/>
      <c r="B25" s="255"/>
      <c r="C25" s="255"/>
      <c r="Y25" s="109" t="s">
        <v>413</v>
      </c>
    </row>
    <row r="26" spans="1:25" ht="17.25" customHeight="1" thickBot="1" x14ac:dyDescent="0.3">
      <c r="A26" s="256"/>
      <c r="B26" s="257"/>
      <c r="C26" s="257"/>
      <c r="I26" s="62" t="s">
        <v>414</v>
      </c>
      <c r="J26" s="258" t="s">
        <v>415</v>
      </c>
      <c r="K26" s="62" t="s">
        <v>416</v>
      </c>
      <c r="L26" s="62" t="s">
        <v>417</v>
      </c>
      <c r="M26" s="62" t="s">
        <v>418</v>
      </c>
      <c r="N26" s="259" t="s">
        <v>419</v>
      </c>
      <c r="Y26" s="109" t="s">
        <v>420</v>
      </c>
    </row>
    <row r="27" spans="1:25" ht="18.600000000000001" customHeight="1" thickBot="1" x14ac:dyDescent="0.35">
      <c r="A27" s="1064" t="s">
        <v>421</v>
      </c>
      <c r="B27" s="1065"/>
      <c r="C27" s="1065"/>
      <c r="D27" s="1065"/>
      <c r="E27" s="1066"/>
      <c r="G27" s="246"/>
      <c r="I27" s="1054" t="s">
        <v>422</v>
      </c>
      <c r="J27" s="1055"/>
      <c r="K27" s="1055"/>
      <c r="L27" s="1055"/>
      <c r="M27" s="1055"/>
      <c r="N27" s="1056"/>
      <c r="Y27" s="109" t="s">
        <v>423</v>
      </c>
    </row>
    <row r="28" spans="1:25" ht="13.9" customHeight="1" x14ac:dyDescent="0.25">
      <c r="A28" s="1057" t="s">
        <v>424</v>
      </c>
      <c r="B28" s="1057"/>
      <c r="G28" s="246"/>
      <c r="I28" s="260">
        <v>0</v>
      </c>
      <c r="J28" s="1058" t="s">
        <v>425</v>
      </c>
      <c r="K28" s="1059">
        <v>1</v>
      </c>
      <c r="L28" s="261" t="s">
        <v>426</v>
      </c>
      <c r="M28" s="1060" t="s">
        <v>427</v>
      </c>
      <c r="N28" s="1061">
        <v>2.5000000000000001E-2</v>
      </c>
      <c r="Y28" s="109" t="s">
        <v>428</v>
      </c>
    </row>
    <row r="29" spans="1:25" ht="13.9" customHeight="1" x14ac:dyDescent="0.25">
      <c r="G29" s="246"/>
      <c r="I29" s="260">
        <v>1</v>
      </c>
      <c r="J29" s="1058"/>
      <c r="K29" s="1059"/>
      <c r="L29" s="262"/>
      <c r="M29" s="1060"/>
      <c r="N29" s="1061"/>
    </row>
    <row r="30" spans="1:25" ht="25.5" customHeight="1" x14ac:dyDescent="0.25">
      <c r="A30" s="778" t="s">
        <v>429</v>
      </c>
      <c r="B30" s="276" t="s">
        <v>430</v>
      </c>
      <c r="C30" s="263"/>
      <c r="D30" s="263"/>
      <c r="E30" s="486"/>
      <c r="G30" s="246"/>
      <c r="I30" s="260">
        <v>2</v>
      </c>
      <c r="J30" s="1058"/>
      <c r="K30" s="1059"/>
      <c r="L30" s="262"/>
      <c r="M30" s="1060"/>
      <c r="N30" s="1061"/>
    </row>
    <row r="31" spans="1:25" ht="13.9" customHeight="1" x14ac:dyDescent="0.25">
      <c r="A31" s="241" t="s">
        <v>402</v>
      </c>
      <c r="B31" s="781">
        <v>72777604573</v>
      </c>
      <c r="C31" s="265"/>
      <c r="D31" s="266"/>
      <c r="E31" s="264"/>
      <c r="G31" s="246"/>
      <c r="I31" s="260">
        <v>3</v>
      </c>
      <c r="J31" s="1058"/>
      <c r="K31" s="1059"/>
      <c r="L31" s="262"/>
      <c r="M31" s="1060"/>
      <c r="N31" s="1061"/>
      <c r="Y31" s="109" t="s">
        <v>431</v>
      </c>
    </row>
    <row r="32" spans="1:25" ht="21.75" customHeight="1" x14ac:dyDescent="0.25">
      <c r="A32" s="267"/>
      <c r="B32" s="266"/>
      <c r="C32" s="268"/>
      <c r="D32" s="269"/>
      <c r="E32" s="270"/>
      <c r="G32" s="246"/>
      <c r="I32" s="260">
        <v>4</v>
      </c>
      <c r="J32" s="1058"/>
      <c r="K32" s="1059"/>
      <c r="L32" s="262"/>
      <c r="M32" s="1060"/>
      <c r="N32" s="1061"/>
      <c r="Y32" s="109" t="s">
        <v>432</v>
      </c>
    </row>
    <row r="33" spans="1:25" ht="19.5" customHeight="1" x14ac:dyDescent="0.25">
      <c r="D33" s="269"/>
      <c r="E33" s="270"/>
      <c r="F33" s="109"/>
      <c r="G33" s="246"/>
      <c r="I33" s="260">
        <v>5</v>
      </c>
      <c r="J33" s="1058"/>
      <c r="K33" s="1059"/>
      <c r="L33" s="271"/>
      <c r="M33" s="1060"/>
      <c r="N33" s="1061"/>
      <c r="O33" s="246"/>
      <c r="Q33" s="246"/>
      <c r="R33" s="246"/>
      <c r="S33" s="246"/>
      <c r="T33" s="246"/>
      <c r="Y33" s="109" t="s">
        <v>4</v>
      </c>
    </row>
    <row r="34" spans="1:25" ht="11.45" customHeight="1" x14ac:dyDescent="0.25">
      <c r="A34" s="272" t="s">
        <v>433</v>
      </c>
      <c r="F34" s="246"/>
      <c r="G34" s="246"/>
      <c r="I34" s="273">
        <v>6</v>
      </c>
      <c r="J34" s="1058" t="s">
        <v>434</v>
      </c>
      <c r="K34" s="1059">
        <v>2</v>
      </c>
      <c r="L34" s="274" t="s">
        <v>435</v>
      </c>
      <c r="M34" s="1060"/>
      <c r="N34" s="1062">
        <v>1.6E-2</v>
      </c>
      <c r="O34" s="246"/>
      <c r="Q34" s="246"/>
      <c r="R34" s="246"/>
      <c r="S34" s="246"/>
      <c r="T34" s="246"/>
    </row>
    <row r="35" spans="1:25" ht="29.25" customHeight="1" x14ac:dyDescent="0.25">
      <c r="A35" s="484" t="s">
        <v>436</v>
      </c>
      <c r="B35" s="1063" t="s">
        <v>437</v>
      </c>
      <c r="C35" s="1063"/>
      <c r="D35" s="1063"/>
      <c r="E35" s="264"/>
      <c r="I35" s="273">
        <v>7</v>
      </c>
      <c r="J35" s="1058"/>
      <c r="K35" s="1059"/>
      <c r="L35" s="275"/>
      <c r="M35" s="1060"/>
      <c r="N35" s="1062"/>
      <c r="O35" s="246"/>
      <c r="Q35" s="246"/>
      <c r="R35" s="246"/>
      <c r="S35" s="246"/>
      <c r="T35" s="246"/>
      <c r="Y35" s="239" t="s">
        <v>395</v>
      </c>
    </row>
    <row r="36" spans="1:25" ht="25.5" customHeight="1" x14ac:dyDescent="0.25">
      <c r="A36" s="276" t="s">
        <v>438</v>
      </c>
      <c r="B36" s="276" t="s">
        <v>439</v>
      </c>
      <c r="C36" s="277" t="s">
        <v>440</v>
      </c>
      <c r="D36" s="276" t="s">
        <v>441</v>
      </c>
      <c r="I36" s="273">
        <v>8</v>
      </c>
      <c r="J36" s="1058"/>
      <c r="K36" s="1059"/>
      <c r="L36" s="275"/>
      <c r="M36" s="1060"/>
      <c r="N36" s="1062"/>
      <c r="O36" s="246"/>
      <c r="Q36" s="246"/>
      <c r="R36" s="246"/>
      <c r="S36" s="246"/>
      <c r="T36" s="246"/>
      <c r="Y36" s="239" t="s">
        <v>393</v>
      </c>
    </row>
    <row r="37" spans="1:25" ht="13.9" customHeight="1" x14ac:dyDescent="0.25">
      <c r="A37" s="278" t="s">
        <v>396</v>
      </c>
      <c r="B37" s="1067" t="s">
        <v>442</v>
      </c>
      <c r="C37" s="1067" t="s">
        <v>443</v>
      </c>
      <c r="D37" s="1067" t="s">
        <v>444</v>
      </c>
      <c r="I37" s="273">
        <v>9</v>
      </c>
      <c r="J37" s="1058"/>
      <c r="K37" s="1059"/>
      <c r="L37" s="275"/>
      <c r="M37" s="1060"/>
      <c r="N37" s="1062"/>
      <c r="O37" s="246"/>
      <c r="Q37" s="246"/>
      <c r="R37" s="246"/>
      <c r="S37" s="246"/>
      <c r="T37" s="246"/>
      <c r="Y37" s="239" t="s">
        <v>445</v>
      </c>
    </row>
    <row r="38" spans="1:25" ht="13.9" customHeight="1" x14ac:dyDescent="0.25">
      <c r="A38" s="278" t="s">
        <v>399</v>
      </c>
      <c r="B38" s="1068"/>
      <c r="C38" s="1068"/>
      <c r="D38" s="1068"/>
      <c r="I38" s="273">
        <v>10</v>
      </c>
      <c r="J38" s="1058"/>
      <c r="K38" s="1059"/>
      <c r="L38" s="279"/>
      <c r="M38" s="1060"/>
      <c r="N38" s="1062"/>
      <c r="O38" s="246"/>
      <c r="Q38" s="246"/>
      <c r="R38" s="246"/>
      <c r="S38" s="246"/>
      <c r="T38" s="246"/>
    </row>
    <row r="39" spans="1:25" ht="13.9" customHeight="1" x14ac:dyDescent="0.25">
      <c r="A39" s="278" t="s">
        <v>401</v>
      </c>
      <c r="B39" s="1068"/>
      <c r="C39" s="1068"/>
      <c r="D39" s="1068"/>
      <c r="I39" s="280">
        <v>11</v>
      </c>
      <c r="J39" s="1058" t="s">
        <v>446</v>
      </c>
      <c r="K39" s="1059">
        <v>3</v>
      </c>
      <c r="L39" s="281" t="s">
        <v>447</v>
      </c>
      <c r="M39" s="1060"/>
      <c r="N39" s="1053">
        <v>7.0000000000000001E-3</v>
      </c>
      <c r="O39" s="246"/>
      <c r="Q39" s="246"/>
      <c r="R39" s="246"/>
      <c r="S39" s="246"/>
      <c r="T39" s="246"/>
      <c r="Y39" s="218" t="s">
        <v>406</v>
      </c>
    </row>
    <row r="40" spans="1:25" ht="13.9" customHeight="1" x14ac:dyDescent="0.25">
      <c r="A40" s="278" t="s">
        <v>402</v>
      </c>
      <c r="B40" s="1069"/>
      <c r="C40" s="1069"/>
      <c r="D40" s="1069"/>
      <c r="I40" s="280">
        <v>12</v>
      </c>
      <c r="J40" s="1058"/>
      <c r="K40" s="1059"/>
      <c r="L40" s="282"/>
      <c r="M40" s="1060"/>
      <c r="N40" s="1053"/>
      <c r="O40" s="246"/>
      <c r="Q40" s="246"/>
      <c r="R40" s="246"/>
      <c r="S40" s="246"/>
      <c r="T40" s="246"/>
      <c r="Y40" s="218" t="s">
        <v>407</v>
      </c>
    </row>
    <row r="41" spans="1:25" ht="13.9" customHeight="1" x14ac:dyDescent="0.25">
      <c r="A41" s="278"/>
      <c r="B41" s="283"/>
      <c r="C41" s="283"/>
      <c r="D41" s="283"/>
      <c r="I41" s="280"/>
      <c r="J41" s="1058"/>
      <c r="K41" s="1059"/>
      <c r="L41" s="282"/>
      <c r="M41" s="1060"/>
      <c r="N41" s="1053"/>
      <c r="O41" s="246"/>
      <c r="Q41" s="246"/>
      <c r="R41" s="246"/>
      <c r="S41" s="246"/>
      <c r="T41" s="246"/>
      <c r="Y41" s="218" t="s">
        <v>448</v>
      </c>
    </row>
    <row r="42" spans="1:25" ht="26.45" customHeight="1" x14ac:dyDescent="0.25">
      <c r="A42" s="284" t="s">
        <v>449</v>
      </c>
      <c r="B42" s="284" t="s">
        <v>450</v>
      </c>
      <c r="C42" s="462" t="s">
        <v>451</v>
      </c>
      <c r="D42" s="462" t="s">
        <v>452</v>
      </c>
      <c r="I42" s="280">
        <v>15</v>
      </c>
      <c r="J42" s="1058"/>
      <c r="K42" s="1059"/>
      <c r="L42" s="285"/>
      <c r="M42" s="1060"/>
      <c r="N42" s="1053"/>
      <c r="O42" s="246"/>
      <c r="Q42" s="246"/>
      <c r="R42" s="246"/>
      <c r="S42" s="246"/>
      <c r="T42" s="246"/>
      <c r="Y42" s="218" t="s">
        <v>408</v>
      </c>
    </row>
    <row r="43" spans="1:25" ht="21" customHeight="1" x14ac:dyDescent="0.25">
      <c r="A43" s="543" t="s">
        <v>408</v>
      </c>
      <c r="B43" s="544" t="s">
        <v>411</v>
      </c>
      <c r="C43" s="463" t="str">
        <f>+'PT 24-AC HOJA DE RESULTADOS'!E5</f>
        <v>SIN VALORES</v>
      </c>
      <c r="D43" s="463" t="str">
        <f>+'PT 24-AC HOJA DE RESULTADOS'!G5</f>
        <v>SIN VALORES</v>
      </c>
      <c r="J43" s="246"/>
      <c r="K43" s="246" t="s">
        <v>4</v>
      </c>
      <c r="L43" s="246"/>
      <c r="M43" s="246"/>
      <c r="N43" s="246"/>
      <c r="O43" s="246"/>
      <c r="Q43" s="246"/>
      <c r="R43" s="246"/>
      <c r="S43" s="246"/>
      <c r="T43" s="246"/>
      <c r="Y43" s="218" t="s">
        <v>410</v>
      </c>
    </row>
    <row r="44" spans="1:25" ht="15.75" customHeight="1" x14ac:dyDescent="0.25">
      <c r="A44" s="464">
        <f>IF(A43="Fiscales",3,IF(A43="Penales",2,IF(A43="Disciplinarios",1,IF(A43="Administrativos",0,IF(A43="No se auditó la materia",0,0)))))</f>
        <v>1</v>
      </c>
      <c r="B44" s="485">
        <f>IF(B43="Sin reservas",1,IF(B43="Incumplimiento Material con reserva",2,IF(B43="Incumplimiento Material adversa",4,IF(B43="Limitación en el alcance con reserva",3,IF(B43="Limitación en el alcance - Abstención de concepto",4,IF(B43="No hubo auditoría",0,0))))))</f>
        <v>1</v>
      </c>
      <c r="C44" s="775">
        <f>IF(C43="Alto-Crítico",3,IF(C43="Medio",2,IF(C43="Bajo",1,0)))</f>
        <v>0</v>
      </c>
      <c r="D44" s="775">
        <f>IF(D43="Inadecuado o inexistente",3,IF(D43="Parcialmente adecuado",2,IF(D43="Adecuado",1,0)))</f>
        <v>0</v>
      </c>
      <c r="J44" s="246"/>
      <c r="K44" s="246" t="s">
        <v>432</v>
      </c>
      <c r="L44" s="246"/>
      <c r="M44" s="246"/>
      <c r="N44" s="278" t="s">
        <v>396</v>
      </c>
      <c r="O44" s="246"/>
      <c r="Q44" s="246"/>
      <c r="R44" s="246"/>
      <c r="S44" s="246"/>
      <c r="T44" s="246"/>
      <c r="Y44" s="218" t="s">
        <v>409</v>
      </c>
    </row>
    <row r="45" spans="1:25" ht="12" customHeight="1" x14ac:dyDescent="0.25">
      <c r="A45" s="209"/>
      <c r="B45" s="286"/>
      <c r="C45" s="286"/>
      <c r="D45" s="286"/>
      <c r="J45" s="246"/>
      <c r="K45" s="246"/>
      <c r="L45" s="246"/>
      <c r="M45" s="246"/>
      <c r="N45" s="278" t="s">
        <v>399</v>
      </c>
      <c r="O45" s="246"/>
      <c r="Q45" s="246"/>
      <c r="R45" s="246"/>
      <c r="S45" s="246"/>
      <c r="T45" s="246"/>
    </row>
    <row r="46" spans="1:25" ht="14.25" customHeight="1" x14ac:dyDescent="0.25">
      <c r="A46" s="284" t="s">
        <v>453</v>
      </c>
      <c r="B46" s="284" t="s">
        <v>454</v>
      </c>
      <c r="C46" s="287"/>
      <c r="D46" s="287"/>
      <c r="J46" s="246"/>
      <c r="K46" s="246"/>
      <c r="L46" s="246"/>
      <c r="M46" s="246"/>
      <c r="N46" s="278" t="s">
        <v>401</v>
      </c>
      <c r="O46" s="246"/>
      <c r="Q46" s="246"/>
      <c r="R46" s="246"/>
      <c r="S46" s="246"/>
      <c r="T46" s="246"/>
    </row>
    <row r="47" spans="1:25" ht="12.75" customHeight="1" x14ac:dyDescent="0.25">
      <c r="A47" s="1071">
        <f>SUM(A44:D44)</f>
        <v>2</v>
      </c>
      <c r="B47" s="1072" t="str">
        <f>IF(ISERROR(A47),"SIN VALOR",IF(AND(A47&lt;6),D37,IF(AND(A47&gt;=6,A47&lt;11),C37,IF(AND(A47&gt;=11),B37))))</f>
        <v>Entre &gt;=2,08% y &lt;=3,0%</v>
      </c>
      <c r="C47" s="287"/>
      <c r="D47" s="287"/>
      <c r="E47" s="288"/>
      <c r="J47" s="246"/>
      <c r="K47" s="246"/>
      <c r="L47" s="246"/>
      <c r="M47" s="246"/>
      <c r="N47" s="278" t="s">
        <v>402</v>
      </c>
      <c r="O47" s="246"/>
      <c r="Q47" s="246"/>
      <c r="R47" s="246"/>
      <c r="S47" s="246"/>
      <c r="T47" s="246"/>
    </row>
    <row r="48" spans="1:25" ht="12.75" customHeight="1" x14ac:dyDescent="0.25">
      <c r="A48" s="1071"/>
      <c r="B48" s="1072"/>
      <c r="C48" s="287"/>
      <c r="D48" s="287"/>
      <c r="E48" s="288"/>
      <c r="J48" s="246"/>
      <c r="K48" s="246"/>
      <c r="L48" s="246"/>
      <c r="M48" s="246"/>
      <c r="N48" s="246"/>
      <c r="O48" s="246"/>
      <c r="Q48" s="246"/>
      <c r="R48" s="246"/>
      <c r="S48" s="246"/>
      <c r="T48" s="246"/>
    </row>
    <row r="49" spans="1:25" ht="12.75" customHeight="1" x14ac:dyDescent="0.25">
      <c r="A49" s="289"/>
      <c r="B49" s="290"/>
      <c r="C49" s="287"/>
      <c r="D49" s="287"/>
      <c r="J49" s="246"/>
      <c r="K49" s="246"/>
      <c r="L49" s="246"/>
      <c r="M49" s="246"/>
      <c r="N49" s="246"/>
      <c r="O49" s="246"/>
      <c r="Q49" s="246"/>
      <c r="R49" s="246"/>
      <c r="S49" s="246"/>
      <c r="T49" s="246"/>
      <c r="Y49" s="291">
        <v>0.5</v>
      </c>
    </row>
    <row r="50" spans="1:25" ht="16.5" customHeight="1" thickBot="1" x14ac:dyDescent="0.3">
      <c r="A50" s="292" t="s">
        <v>455</v>
      </c>
      <c r="B50" s="286"/>
      <c r="C50" s="286"/>
      <c r="D50" s="286"/>
      <c r="J50" s="246"/>
      <c r="K50" s="246"/>
      <c r="L50" s="246"/>
      <c r="M50" s="246"/>
      <c r="N50" s="246"/>
      <c r="O50" s="246"/>
      <c r="Q50" s="246"/>
      <c r="R50" s="246"/>
      <c r="S50" s="246"/>
      <c r="T50" s="246"/>
      <c r="Y50" s="291">
        <v>0.75</v>
      </c>
    </row>
    <row r="51" spans="1:25" ht="18.75" customHeight="1" x14ac:dyDescent="0.25">
      <c r="A51" s="1073" t="s">
        <v>770</v>
      </c>
      <c r="B51" s="1074"/>
      <c r="C51" s="1074"/>
      <c r="D51" s="1074"/>
      <c r="E51" s="1075"/>
      <c r="J51" s="246"/>
      <c r="K51" s="246"/>
      <c r="L51" s="246" t="s">
        <v>445</v>
      </c>
      <c r="M51" s="246"/>
      <c r="N51" s="246"/>
      <c r="O51" s="246"/>
      <c r="Q51" s="246"/>
      <c r="R51" s="246"/>
      <c r="S51" s="246"/>
      <c r="T51" s="246"/>
    </row>
    <row r="52" spans="1:25" ht="13.9" customHeight="1" x14ac:dyDescent="0.25">
      <c r="A52" s="1076"/>
      <c r="B52" s="1077"/>
      <c r="C52" s="1077"/>
      <c r="D52" s="1077"/>
      <c r="E52" s="1078"/>
      <c r="F52" s="264"/>
      <c r="J52" s="246"/>
      <c r="K52" s="246"/>
      <c r="L52" s="246"/>
      <c r="M52" s="246"/>
      <c r="N52" s="246"/>
      <c r="O52" s="246"/>
      <c r="Q52" s="246"/>
      <c r="R52" s="246"/>
      <c r="S52" s="246"/>
      <c r="T52" s="246"/>
    </row>
    <row r="53" spans="1:25" ht="13.9" customHeight="1" x14ac:dyDescent="0.25">
      <c r="A53" s="1076"/>
      <c r="B53" s="1077"/>
      <c r="C53" s="1077"/>
      <c r="D53" s="1077"/>
      <c r="E53" s="1078"/>
      <c r="J53" s="246"/>
      <c r="K53" s="246"/>
      <c r="L53" s="246"/>
      <c r="M53" s="246"/>
      <c r="N53" s="246"/>
      <c r="O53" s="246"/>
      <c r="Q53" s="246"/>
      <c r="R53" s="246"/>
      <c r="S53" s="246"/>
      <c r="T53" s="246"/>
    </row>
    <row r="54" spans="1:25" ht="13.9" customHeight="1" x14ac:dyDescent="0.25">
      <c r="A54" s="1076"/>
      <c r="B54" s="1077"/>
      <c r="C54" s="1077"/>
      <c r="D54" s="1077"/>
      <c r="E54" s="1078"/>
      <c r="J54" s="246"/>
      <c r="K54" s="246"/>
      <c r="L54" s="246"/>
      <c r="M54" s="246"/>
      <c r="N54" s="246"/>
      <c r="O54" s="246"/>
      <c r="Q54" s="246"/>
      <c r="R54" s="246"/>
      <c r="S54" s="246"/>
      <c r="T54" s="246"/>
    </row>
    <row r="55" spans="1:25" ht="24.75" customHeight="1" x14ac:dyDescent="0.25">
      <c r="A55" s="1076"/>
      <c r="B55" s="1077"/>
      <c r="C55" s="1077"/>
      <c r="D55" s="1077"/>
      <c r="E55" s="1078"/>
      <c r="J55" s="246"/>
      <c r="K55" s="246"/>
      <c r="L55" s="246"/>
      <c r="M55" s="246"/>
      <c r="N55" s="246"/>
      <c r="O55" s="246"/>
      <c r="Q55" s="246"/>
      <c r="R55" s="246"/>
      <c r="S55" s="246"/>
      <c r="T55" s="246"/>
    </row>
    <row r="56" spans="1:25" ht="20.25" customHeight="1" thickBot="1" x14ac:dyDescent="0.3">
      <c r="A56" s="1079"/>
      <c r="B56" s="1080"/>
      <c r="C56" s="1080"/>
      <c r="D56" s="1080"/>
      <c r="E56" s="1081"/>
    </row>
    <row r="57" spans="1:25" ht="25.5" customHeight="1" x14ac:dyDescent="0.25"/>
    <row r="58" spans="1:25" ht="25.5" customHeight="1" x14ac:dyDescent="0.25">
      <c r="A58" s="1082" t="s">
        <v>456</v>
      </c>
      <c r="B58" s="1082"/>
      <c r="C58" s="1082"/>
      <c r="D58" s="1082"/>
      <c r="E58" s="1082"/>
    </row>
    <row r="59" spans="1:25" ht="25.5" customHeight="1" x14ac:dyDescent="0.25">
      <c r="A59" s="239" t="s">
        <v>457</v>
      </c>
    </row>
    <row r="60" spans="1:25" ht="25.5" customHeight="1" thickBot="1" x14ac:dyDescent="0.3">
      <c r="C60" s="293"/>
      <c r="D60" s="293"/>
    </row>
    <row r="61" spans="1:25" ht="13.9" customHeight="1" thickBot="1" x14ac:dyDescent="0.3">
      <c r="A61" s="294" t="s">
        <v>429</v>
      </c>
      <c r="B61" s="295" t="s">
        <v>458</v>
      </c>
      <c r="C61" s="296"/>
      <c r="D61" s="545" t="s">
        <v>459</v>
      </c>
      <c r="E61" s="1047" t="s">
        <v>481</v>
      </c>
      <c r="F61" s="1048"/>
    </row>
    <row r="62" spans="1:25" ht="13.9" customHeight="1" thickBot="1" x14ac:dyDescent="0.3">
      <c r="A62" s="297" t="str">
        <f>+A31</f>
        <v>Gastos ejecutados</v>
      </c>
      <c r="B62" s="461">
        <v>1.17E-2</v>
      </c>
      <c r="C62" s="1083">
        <f>+B31*B62</f>
        <v>851497973.50409997</v>
      </c>
      <c r="D62" s="1084"/>
      <c r="E62" s="559" t="s">
        <v>488</v>
      </c>
      <c r="F62" s="560">
        <f>+'PT 25 INCORRECCIONES '!D17</f>
        <v>0</v>
      </c>
    </row>
    <row r="63" spans="1:25" ht="13.9" customHeight="1" x14ac:dyDescent="0.25">
      <c r="A63" s="459"/>
      <c r="B63" s="459"/>
      <c r="C63" s="460"/>
      <c r="D63" s="460"/>
    </row>
    <row r="64" spans="1:25" ht="15" x14ac:dyDescent="0.25">
      <c r="C64" s="246"/>
      <c r="F64" s="300"/>
      <c r="G64" s="245"/>
      <c r="H64" s="245"/>
      <c r="I64" s="245"/>
      <c r="J64" s="245"/>
      <c r="K64" s="245"/>
      <c r="Y64" s="109" t="s">
        <v>412</v>
      </c>
    </row>
    <row r="66" spans="1:25" ht="13.9" customHeight="1" x14ac:dyDescent="0.25">
      <c r="A66" s="1085" t="s">
        <v>460</v>
      </c>
      <c r="B66" s="1085"/>
      <c r="C66" s="1085"/>
      <c r="D66" s="1085"/>
      <c r="E66" s="1085"/>
      <c r="Y66" s="298"/>
    </row>
    <row r="67" spans="1:25" ht="13.9" customHeight="1" x14ac:dyDescent="0.25">
      <c r="A67" s="1086" t="s">
        <v>461</v>
      </c>
      <c r="B67" s="1086"/>
      <c r="C67" s="1086"/>
      <c r="D67" s="1086"/>
      <c r="E67" s="1086"/>
      <c r="H67" s="293"/>
      <c r="Y67" s="298"/>
    </row>
    <row r="68" spans="1:25" ht="13.9" customHeight="1" thickBot="1" x14ac:dyDescent="0.3">
      <c r="H68" s="299"/>
      <c r="Y68" s="298"/>
    </row>
    <row r="69" spans="1:25" ht="13.9" customHeight="1" thickBot="1" x14ac:dyDescent="0.3">
      <c r="A69" s="546" t="s">
        <v>462</v>
      </c>
      <c r="B69" s="546" t="s">
        <v>463</v>
      </c>
      <c r="Y69" s="298"/>
    </row>
    <row r="70" spans="1:25" ht="13.9" customHeight="1" thickBot="1" x14ac:dyDescent="0.3">
      <c r="A70" s="548">
        <v>0.5</v>
      </c>
      <c r="B70" s="547">
        <f>+C62*A70</f>
        <v>425748986.75204998</v>
      </c>
      <c r="Y70" s="298"/>
    </row>
    <row r="71" spans="1:25" ht="13.9" customHeight="1" x14ac:dyDescent="0.25">
      <c r="Y71" s="298"/>
    </row>
    <row r="72" spans="1:25" ht="13.9" customHeight="1" x14ac:dyDescent="0.25">
      <c r="A72" s="1087" t="s">
        <v>464</v>
      </c>
      <c r="B72" s="1087"/>
      <c r="C72" s="1087"/>
      <c r="D72" s="1087"/>
      <c r="E72" s="1087"/>
      <c r="Y72" s="298"/>
    </row>
    <row r="73" spans="1:25" ht="13.9" customHeight="1" x14ac:dyDescent="0.25">
      <c r="A73" s="1088" t="s">
        <v>465</v>
      </c>
      <c r="B73" s="1088"/>
      <c r="C73" s="1088"/>
      <c r="D73" s="1088"/>
      <c r="E73" s="1088"/>
      <c r="Y73" s="298"/>
    </row>
    <row r="74" spans="1:25" ht="9.75" customHeight="1" x14ac:dyDescent="0.25">
      <c r="A74" s="549"/>
      <c r="B74" s="549"/>
      <c r="C74" s="549"/>
      <c r="D74" s="549"/>
      <c r="E74" s="549"/>
      <c r="Y74" s="298"/>
    </row>
    <row r="75" spans="1:25" ht="26.25" hidden="1" customHeight="1" x14ac:dyDescent="0.25">
      <c r="A75" s="549"/>
      <c r="B75" s="549"/>
      <c r="C75" s="549"/>
      <c r="D75" s="549"/>
      <c r="E75" s="549"/>
      <c r="Y75" s="298" t="s">
        <v>466</v>
      </c>
    </row>
    <row r="76" spans="1:25" ht="25.5" customHeight="1" x14ac:dyDescent="0.25">
      <c r="A76" s="1089" t="s">
        <v>467</v>
      </c>
      <c r="B76" s="1089"/>
      <c r="C76" s="1089"/>
      <c r="D76" s="1089"/>
      <c r="E76" s="1089"/>
    </row>
    <row r="77" spans="1:25" ht="25.5" customHeight="1" x14ac:dyDescent="0.25">
      <c r="A77" s="1090" t="s">
        <v>468</v>
      </c>
      <c r="B77" s="1090"/>
      <c r="C77" s="1090"/>
      <c r="D77" s="1090"/>
      <c r="E77" s="1090"/>
      <c r="Y77" s="298" t="s">
        <v>469</v>
      </c>
    </row>
    <row r="78" spans="1:25" ht="12" customHeight="1" x14ac:dyDescent="0.25">
      <c r="A78" s="549"/>
      <c r="B78" s="549"/>
      <c r="C78" s="549"/>
      <c r="D78" s="549"/>
      <c r="E78" s="549"/>
      <c r="Y78" s="298" t="s">
        <v>470</v>
      </c>
    </row>
    <row r="79" spans="1:25" ht="24.75" customHeight="1" x14ac:dyDescent="0.25">
      <c r="A79" s="552" t="s">
        <v>471</v>
      </c>
      <c r="B79" s="550" t="s">
        <v>472</v>
      </c>
      <c r="C79" s="246">
        <v>3</v>
      </c>
      <c r="F79" s="300" t="s">
        <v>469</v>
      </c>
      <c r="K79" s="245"/>
      <c r="Y79" s="298" t="s">
        <v>473</v>
      </c>
    </row>
    <row r="80" spans="1:25" ht="21.75" customHeight="1" x14ac:dyDescent="0.25">
      <c r="A80" s="553">
        <v>0.05</v>
      </c>
      <c r="B80" s="551">
        <f>+C62*A80</f>
        <v>42574898.675205</v>
      </c>
      <c r="C80" s="246">
        <v>5</v>
      </c>
      <c r="F80" s="300" t="s">
        <v>470</v>
      </c>
      <c r="G80" s="245"/>
      <c r="H80" s="245"/>
      <c r="I80" s="245"/>
      <c r="J80" s="245"/>
      <c r="K80" s="245"/>
      <c r="Y80" s="298" t="s">
        <v>474</v>
      </c>
    </row>
    <row r="81" spans="1:25" ht="21.75" customHeight="1" x14ac:dyDescent="0.25">
      <c r="A81" s="301"/>
      <c r="B81" s="302"/>
      <c r="C81" s="246"/>
      <c r="F81" s="300"/>
      <c r="G81" s="245"/>
      <c r="H81" s="245"/>
      <c r="I81" s="245"/>
      <c r="J81" s="245"/>
      <c r="K81" s="245"/>
      <c r="Y81" s="298"/>
    </row>
    <row r="82" spans="1:25" ht="27" customHeight="1" x14ac:dyDescent="0.25">
      <c r="A82" s="1070" t="s">
        <v>475</v>
      </c>
      <c r="B82" s="1070"/>
      <c r="C82" s="1070"/>
      <c r="D82" s="1070"/>
      <c r="E82" s="1070"/>
      <c r="F82" s="300" t="s">
        <v>474</v>
      </c>
      <c r="G82" s="303"/>
      <c r="H82" s="245"/>
      <c r="I82" s="245"/>
      <c r="J82" s="245"/>
      <c r="K82" s="245"/>
      <c r="Y82" s="298" t="s">
        <v>476</v>
      </c>
    </row>
    <row r="83" spans="1:25" ht="29.25" customHeight="1" x14ac:dyDescent="0.25">
      <c r="A83" s="1095" t="s">
        <v>477</v>
      </c>
      <c r="B83" s="1096" t="s">
        <v>478</v>
      </c>
      <c r="C83" s="1096"/>
      <c r="D83" s="1096"/>
      <c r="E83" s="1096"/>
      <c r="F83" s="300" t="s">
        <v>476</v>
      </c>
      <c r="G83" s="303"/>
      <c r="H83" s="245"/>
      <c r="I83" s="245"/>
      <c r="J83" s="245"/>
      <c r="K83" s="245"/>
      <c r="Y83" s="298" t="s">
        <v>479</v>
      </c>
    </row>
    <row r="84" spans="1:25" ht="28.5" customHeight="1" x14ac:dyDescent="0.25">
      <c r="A84" s="1095"/>
      <c r="B84" s="1096" t="s">
        <v>480</v>
      </c>
      <c r="C84" s="1096"/>
      <c r="D84" s="1096" t="s">
        <v>481</v>
      </c>
      <c r="E84" s="1096"/>
      <c r="F84" s="300"/>
      <c r="G84" s="303"/>
      <c r="H84" s="245"/>
      <c r="I84" s="245"/>
      <c r="J84" s="245"/>
      <c r="K84" s="245"/>
      <c r="Y84" s="298" t="s">
        <v>482</v>
      </c>
    </row>
    <row r="85" spans="1:25" ht="36" customHeight="1" x14ac:dyDescent="0.25">
      <c r="A85" s="1095"/>
      <c r="B85" s="554" t="s">
        <v>483</v>
      </c>
      <c r="C85" s="555" t="s">
        <v>484</v>
      </c>
      <c r="D85" s="1097" t="s">
        <v>485</v>
      </c>
      <c r="E85" s="1097"/>
      <c r="F85" s="300" t="s">
        <v>479</v>
      </c>
      <c r="G85" s="303"/>
      <c r="H85" s="245"/>
      <c r="I85" s="245"/>
      <c r="J85" s="245"/>
      <c r="K85" s="245"/>
      <c r="Y85" s="298" t="s">
        <v>486</v>
      </c>
    </row>
    <row r="86" spans="1:25" ht="82.5" customHeight="1" x14ac:dyDescent="0.25">
      <c r="A86" s="89" t="s">
        <v>476</v>
      </c>
      <c r="B86" s="558" t="e">
        <f>IF(#REF!="","",#REF!)</f>
        <v>#REF!</v>
      </c>
      <c r="C86" s="304">
        <v>0.33</v>
      </c>
      <c r="D86" s="1042"/>
      <c r="E86" s="1042"/>
      <c r="F86" s="300" t="s">
        <v>482</v>
      </c>
      <c r="G86" s="303"/>
      <c r="H86" s="245"/>
      <c r="I86" s="245"/>
      <c r="J86" s="245"/>
      <c r="K86" s="245"/>
      <c r="Y86" s="298" t="s">
        <v>487</v>
      </c>
    </row>
    <row r="87" spans="1:25" ht="82.5" customHeight="1" x14ac:dyDescent="0.25">
      <c r="A87" s="89" t="s">
        <v>476</v>
      </c>
      <c r="B87" s="558" t="e">
        <f>IF(#REF!="","",#REF!)</f>
        <v>#REF!</v>
      </c>
      <c r="C87" s="304">
        <v>0.33</v>
      </c>
      <c r="D87" s="1042"/>
      <c r="E87" s="1042"/>
      <c r="F87" s="300" t="s">
        <v>486</v>
      </c>
      <c r="G87" s="246"/>
      <c r="Y87" s="298" t="s">
        <v>466</v>
      </c>
    </row>
    <row r="88" spans="1:25" ht="82.5" customHeight="1" x14ac:dyDescent="0.25">
      <c r="A88" s="89" t="s">
        <v>476</v>
      </c>
      <c r="B88" s="558" t="e">
        <f>IF(#REF!="","",#REF!)</f>
        <v>#REF!</v>
      </c>
      <c r="C88" s="304">
        <v>0.34</v>
      </c>
      <c r="D88" s="1042"/>
      <c r="E88" s="1042"/>
      <c r="F88" s="300" t="s">
        <v>487</v>
      </c>
      <c r="G88" s="246"/>
    </row>
    <row r="89" spans="1:25" ht="41.25" customHeight="1" x14ac:dyDescent="0.25">
      <c r="A89" s="89"/>
      <c r="B89" s="558" t="e">
        <f>IF(#REF!="","",#REF!)</f>
        <v>#REF!</v>
      </c>
      <c r="C89" s="304"/>
      <c r="D89" s="1042"/>
      <c r="E89" s="1042"/>
      <c r="F89" s="300" t="s">
        <v>466</v>
      </c>
      <c r="G89" s="246"/>
    </row>
    <row r="90" spans="1:25" ht="41.25" customHeight="1" x14ac:dyDescent="0.25">
      <c r="A90" s="89"/>
      <c r="B90" s="558" t="e">
        <f>IF(#REF!="","",#REF!)</f>
        <v>#REF!</v>
      </c>
      <c r="C90" s="304"/>
      <c r="D90" s="1098"/>
      <c r="E90" s="1098"/>
    </row>
    <row r="91" spans="1:25" ht="41.25" customHeight="1" x14ac:dyDescent="0.25">
      <c r="A91" s="89"/>
      <c r="B91" s="558" t="e">
        <f>IF(#REF!="","",#REF!)</f>
        <v>#REF!</v>
      </c>
      <c r="C91" s="304"/>
      <c r="D91" s="1042"/>
      <c r="E91" s="1042"/>
      <c r="F91" s="300" t="s">
        <v>482</v>
      </c>
      <c r="G91" s="303"/>
      <c r="H91" s="245"/>
      <c r="I91" s="245"/>
      <c r="J91" s="245"/>
      <c r="K91" s="245"/>
      <c r="Y91" s="298" t="s">
        <v>487</v>
      </c>
    </row>
    <row r="92" spans="1:25" ht="41.25" customHeight="1" x14ac:dyDescent="0.25">
      <c r="A92" s="89"/>
      <c r="B92" s="558" t="e">
        <f>IF(#REF!="","",#REF!)</f>
        <v>#REF!</v>
      </c>
      <c r="C92" s="304"/>
      <c r="D92" s="1042"/>
      <c r="E92" s="1042"/>
      <c r="F92" s="300"/>
      <c r="G92" s="246"/>
      <c r="Y92" s="298" t="s">
        <v>466</v>
      </c>
    </row>
    <row r="93" spans="1:25" ht="41.25" customHeight="1" x14ac:dyDescent="0.25">
      <c r="A93" s="89"/>
      <c r="B93" s="558" t="e">
        <f>IF(#REF!="","",#REF!)</f>
        <v>#REF!</v>
      </c>
      <c r="C93" s="304"/>
      <c r="D93" s="1042"/>
      <c r="E93" s="1042"/>
      <c r="F93" s="300" t="s">
        <v>487</v>
      </c>
      <c r="G93" s="246"/>
    </row>
    <row r="94" spans="1:25" ht="41.25" customHeight="1" x14ac:dyDescent="0.25">
      <c r="A94" s="89"/>
      <c r="B94" s="558" t="e">
        <f>IF(#REF!="","",#REF!)</f>
        <v>#REF!</v>
      </c>
      <c r="C94" s="304"/>
      <c r="D94" s="1042"/>
      <c r="E94" s="1042"/>
      <c r="F94" s="300" t="s">
        <v>466</v>
      </c>
      <c r="G94" s="246"/>
    </row>
    <row r="95" spans="1:25" ht="41.25" customHeight="1" x14ac:dyDescent="0.25">
      <c r="A95" s="89"/>
      <c r="B95" s="558" t="e">
        <f>IF(#REF!="","",#REF!)</f>
        <v>#REF!</v>
      </c>
      <c r="C95" s="304"/>
      <c r="D95" s="1098"/>
      <c r="E95" s="1098"/>
    </row>
    <row r="96" spans="1:25" ht="23.25" customHeight="1" x14ac:dyDescent="0.25">
      <c r="A96" s="305"/>
      <c r="B96" s="306"/>
      <c r="C96" s="307"/>
      <c r="D96" s="308"/>
      <c r="E96" s="308"/>
      <c r="Y96" s="109" t="s">
        <v>411</v>
      </c>
    </row>
    <row r="97" spans="1:25" ht="15" hidden="1" x14ac:dyDescent="0.25">
      <c r="A97" s="309" t="s">
        <v>488</v>
      </c>
      <c r="B97" s="310">
        <f>+'PT 25 INCORRECCIONES '!D17</f>
        <v>0</v>
      </c>
      <c r="C97" s="246"/>
      <c r="F97" s="300"/>
      <c r="G97" s="245"/>
      <c r="H97" s="245"/>
      <c r="I97" s="245"/>
      <c r="J97" s="245"/>
      <c r="K97" s="245"/>
      <c r="Y97" s="109" t="s">
        <v>412</v>
      </c>
    </row>
    <row r="98" spans="1:25" ht="15" x14ac:dyDescent="0.25">
      <c r="D98" s="1099"/>
      <c r="E98" s="1099"/>
      <c r="F98" s="311"/>
      <c r="G98" s="245"/>
      <c r="H98" s="245"/>
      <c r="I98" s="245"/>
      <c r="J98" s="245"/>
      <c r="K98" s="245"/>
      <c r="Y98" s="109" t="s">
        <v>489</v>
      </c>
    </row>
    <row r="99" spans="1:25" ht="15.75" x14ac:dyDescent="0.25">
      <c r="A99" s="1094" t="s">
        <v>490</v>
      </c>
      <c r="B99" s="1094"/>
      <c r="C99" s="1094"/>
      <c r="D99" s="1094"/>
      <c r="E99" s="1094"/>
      <c r="Y99" s="109" t="s">
        <v>420</v>
      </c>
    </row>
    <row r="100" spans="1:25" ht="15.75" x14ac:dyDescent="0.25">
      <c r="A100" s="556" t="s">
        <v>491</v>
      </c>
      <c r="B100" s="1091" t="s">
        <v>492</v>
      </c>
      <c r="C100" s="1091"/>
      <c r="D100" s="1091"/>
      <c r="E100" s="1092"/>
      <c r="Y100" s="109" t="s">
        <v>423</v>
      </c>
    </row>
    <row r="101" spans="1:25" ht="73.900000000000006" customHeight="1" x14ac:dyDescent="0.25">
      <c r="A101" s="557" t="s">
        <v>411</v>
      </c>
      <c r="B101" s="1093"/>
      <c r="C101" s="1093"/>
      <c r="D101" s="1093"/>
      <c r="E101" s="1093"/>
    </row>
    <row r="104" spans="1:25" ht="13.9" customHeight="1" x14ac:dyDescent="0.25">
      <c r="B104" s="671" t="s">
        <v>226</v>
      </c>
      <c r="C104" s="671" t="s">
        <v>346</v>
      </c>
      <c r="D104" s="652" t="s">
        <v>361</v>
      </c>
    </row>
    <row r="105" spans="1:25" ht="13.9" hidden="1" customHeight="1" x14ac:dyDescent="0.25">
      <c r="A105" s="668" t="e">
        <f>+#REF!</f>
        <v>#REF!</v>
      </c>
      <c r="B105" s="672"/>
      <c r="C105" s="673" t="e">
        <f>+#REF!</f>
        <v>#REF!</v>
      </c>
      <c r="D105" s="665"/>
    </row>
    <row r="106" spans="1:25" ht="13.9" hidden="1" customHeight="1" x14ac:dyDescent="0.25">
      <c r="A106" s="668" t="e">
        <f>+#REF!</f>
        <v>#REF!</v>
      </c>
      <c r="B106" s="672"/>
      <c r="C106" s="673" t="e">
        <f>+#REF!</f>
        <v>#REF!</v>
      </c>
      <c r="D106" s="665"/>
    </row>
    <row r="107" spans="1:25" ht="7.5" hidden="1" customHeight="1" x14ac:dyDescent="0.25">
      <c r="A107" s="668" t="e">
        <f>+#REF!</f>
        <v>#REF!</v>
      </c>
      <c r="B107" s="672"/>
      <c r="C107" s="673" t="e">
        <f>+#REF!</f>
        <v>#REF!</v>
      </c>
      <c r="D107" s="665"/>
    </row>
    <row r="108" spans="1:25" ht="13.9" hidden="1" customHeight="1" x14ac:dyDescent="0.25">
      <c r="A108" s="668" t="e">
        <f>+#REF!</f>
        <v>#REF!</v>
      </c>
      <c r="B108" s="672"/>
      <c r="C108" s="673" t="e">
        <f>+#REF!</f>
        <v>#REF!</v>
      </c>
      <c r="D108" s="665"/>
    </row>
    <row r="109" spans="1:25" ht="13.9" hidden="1" customHeight="1" x14ac:dyDescent="0.25">
      <c r="A109" s="668" t="e">
        <f>+#REF!</f>
        <v>#REF!</v>
      </c>
      <c r="B109" s="672"/>
      <c r="C109" s="673" t="e">
        <f>+#REF!</f>
        <v>#REF!</v>
      </c>
      <c r="D109" s="665"/>
    </row>
    <row r="110" spans="1:25" ht="13.9" hidden="1" customHeight="1" x14ac:dyDescent="0.25">
      <c r="A110" s="668" t="e">
        <f>+#REF!</f>
        <v>#REF!</v>
      </c>
      <c r="B110" s="672"/>
      <c r="C110" s="673" t="e">
        <f>+#REF!</f>
        <v>#REF!</v>
      </c>
      <c r="D110" s="665"/>
    </row>
    <row r="111" spans="1:25" ht="13.9" hidden="1" customHeight="1" x14ac:dyDescent="0.25">
      <c r="A111" s="668" t="e">
        <f>+#REF!</f>
        <v>#REF!</v>
      </c>
      <c r="B111" s="672"/>
      <c r="C111" s="673" t="e">
        <f>+#REF!</f>
        <v>#REF!</v>
      </c>
      <c r="D111" s="665"/>
    </row>
    <row r="112" spans="1:25" ht="13.9" hidden="1" customHeight="1" x14ac:dyDescent="0.25">
      <c r="A112" s="668" t="e">
        <f>+#REF!</f>
        <v>#REF!</v>
      </c>
      <c r="B112" s="672"/>
      <c r="C112" s="673" t="e">
        <f>+#REF!</f>
        <v>#REF!</v>
      </c>
      <c r="D112" s="665"/>
    </row>
    <row r="113" spans="1:12" ht="13.9" hidden="1" customHeight="1" x14ac:dyDescent="0.25">
      <c r="A113" s="668" t="e">
        <f>+#REF!</f>
        <v>#REF!</v>
      </c>
      <c r="B113" s="672"/>
      <c r="C113" s="673" t="e">
        <f>+#REF!</f>
        <v>#REF!</v>
      </c>
      <c r="D113" s="665"/>
    </row>
    <row r="114" spans="1:12" ht="13.9" hidden="1" customHeight="1" x14ac:dyDescent="0.25">
      <c r="A114" s="668" t="e">
        <f>+#REF!</f>
        <v>#REF!</v>
      </c>
      <c r="B114" s="672"/>
      <c r="C114" s="673" t="e">
        <f>+#REF!</f>
        <v>#REF!</v>
      </c>
      <c r="D114" s="665"/>
    </row>
    <row r="115" spans="1:12" ht="13.9" hidden="1" customHeight="1" x14ac:dyDescent="0.25">
      <c r="A115" s="668" t="e">
        <f>+#REF!</f>
        <v>#REF!</v>
      </c>
      <c r="B115" s="672"/>
      <c r="C115" s="673" t="e">
        <f>+#REF!</f>
        <v>#REF!</v>
      </c>
      <c r="D115" s="665"/>
    </row>
    <row r="116" spans="1:12" ht="13.9" hidden="1" customHeight="1" x14ac:dyDescent="0.25">
      <c r="A116" s="668" t="e">
        <f>+#REF!</f>
        <v>#REF!</v>
      </c>
      <c r="B116" s="672"/>
      <c r="C116" s="673" t="e">
        <f>+#REF!</f>
        <v>#REF!</v>
      </c>
      <c r="D116" s="665"/>
    </row>
    <row r="117" spans="1:12" ht="13.9" customHeight="1" x14ac:dyDescent="0.25">
      <c r="B117" s="670">
        <f>'PT 02 RIESGOS DE AUDITORÍA'!B65:C65</f>
        <v>0</v>
      </c>
      <c r="C117" s="690">
        <f>'PT 28-AC RIESGOS Y CONTROLES'!C104</f>
        <v>0</v>
      </c>
      <c r="D117" s="241"/>
    </row>
    <row r="118" spans="1:12" ht="13.9" customHeight="1" x14ac:dyDescent="0.25">
      <c r="B118" s="670">
        <f>'PT 02 RIESGOS DE AUDITORÍA'!B66:C66</f>
        <v>0</v>
      </c>
      <c r="C118" s="690">
        <f>'PT 28-AC RIESGOS Y CONTROLES'!C105</f>
        <v>0</v>
      </c>
      <c r="D118" s="241"/>
    </row>
    <row r="119" spans="1:12" ht="13.9" customHeight="1" x14ac:dyDescent="0.25">
      <c r="B119" s="670">
        <f>'PT 02 RIESGOS DE AUDITORÍA'!B67:C67</f>
        <v>0</v>
      </c>
      <c r="C119" s="690">
        <f>'PT 28-AC RIESGOS Y CONTROLES'!C106</f>
        <v>0</v>
      </c>
      <c r="D119" s="241"/>
    </row>
    <row r="120" spans="1:12" ht="13.9" customHeight="1" x14ac:dyDescent="0.25">
      <c r="B120" s="670">
        <f>'PT 02 RIESGOS DE AUDITORÍA'!B68:C68</f>
        <v>0</v>
      </c>
      <c r="C120" s="690">
        <f>'PT 28-AC RIESGOS Y CONTROLES'!C107</f>
        <v>0</v>
      </c>
      <c r="D120" s="241"/>
    </row>
    <row r="121" spans="1:12" ht="13.9" customHeight="1" x14ac:dyDescent="0.25">
      <c r="B121" s="670">
        <f>'PT 02 RIESGOS DE AUDITORÍA'!B69:C69</f>
        <v>0</v>
      </c>
      <c r="C121" s="690">
        <f>'PT 28-AC RIESGOS Y CONTROLES'!C108</f>
        <v>0</v>
      </c>
      <c r="D121" s="241"/>
    </row>
    <row r="122" spans="1:12" ht="13.9" customHeight="1" x14ac:dyDescent="0.25">
      <c r="B122" s="670">
        <f>'PT 02 RIESGOS DE AUDITORÍA'!B70:C70</f>
        <v>0</v>
      </c>
      <c r="C122" s="690">
        <f>'PT 28-AC RIESGOS Y CONTROLES'!C109</f>
        <v>0</v>
      </c>
      <c r="D122" s="241"/>
    </row>
    <row r="123" spans="1:12" ht="13.9" customHeight="1" x14ac:dyDescent="0.25">
      <c r="B123" s="670">
        <f>'PT 02 RIESGOS DE AUDITORÍA'!B71:C71</f>
        <v>0</v>
      </c>
      <c r="C123" s="690">
        <f>'PT 28-AC RIESGOS Y CONTROLES'!C110</f>
        <v>0</v>
      </c>
      <c r="D123" s="241"/>
    </row>
    <row r="124" spans="1:12" s="109" customFormat="1" ht="15" x14ac:dyDescent="0.25">
      <c r="A124" s="239"/>
      <c r="B124" s="670">
        <f>'PT 02 RIESGOS DE AUDITORÍA'!B72:C72</f>
        <v>0</v>
      </c>
      <c r="C124" s="690">
        <f>'PT 28-AC RIESGOS Y CONTROLES'!C111</f>
        <v>0</v>
      </c>
      <c r="D124" s="241"/>
      <c r="E124" s="239"/>
      <c r="L124" s="312"/>
    </row>
    <row r="125" spans="1:12" s="109" customFormat="1" ht="15" x14ac:dyDescent="0.25">
      <c r="A125" s="239"/>
      <c r="B125" s="670">
        <f>'PT 02 RIESGOS DE AUDITORÍA'!B73:C73</f>
        <v>0</v>
      </c>
      <c r="C125" s="690">
        <f>'PT 28-AC RIESGOS Y CONTROLES'!C112</f>
        <v>0</v>
      </c>
      <c r="D125" s="241"/>
      <c r="E125" s="239"/>
      <c r="H125" s="312"/>
      <c r="I125" s="312"/>
      <c r="J125" s="312"/>
      <c r="K125" s="312"/>
      <c r="L125" s="312"/>
    </row>
    <row r="126" spans="1:12" s="109" customFormat="1" ht="15" x14ac:dyDescent="0.25">
      <c r="A126" s="239"/>
      <c r="B126" s="670">
        <f>'PT 02 RIESGOS DE AUDITORÍA'!B74:C74</f>
        <v>0</v>
      </c>
      <c r="C126" s="690">
        <f>'PT 28-AC RIESGOS Y CONTROLES'!C113</f>
        <v>0</v>
      </c>
      <c r="D126" s="241"/>
      <c r="E126" s="239"/>
      <c r="H126" s="312"/>
      <c r="I126" s="312"/>
      <c r="J126" s="312"/>
      <c r="K126" s="312"/>
      <c r="L126" s="312"/>
    </row>
    <row r="127" spans="1:12" s="109" customFormat="1" ht="15" x14ac:dyDescent="0.25">
      <c r="A127" s="239"/>
      <c r="B127" s="670">
        <f>'PT 02 RIESGOS DE AUDITORÍA'!B75:C75</f>
        <v>0</v>
      </c>
      <c r="C127" s="690">
        <f>'PT 28-AC RIESGOS Y CONTROLES'!C114</f>
        <v>0</v>
      </c>
      <c r="D127" s="241"/>
      <c r="E127" s="239"/>
      <c r="H127" s="312"/>
      <c r="I127" s="312"/>
      <c r="J127" s="312"/>
      <c r="K127" s="312"/>
      <c r="L127" s="312"/>
    </row>
    <row r="128" spans="1:12" s="109" customFormat="1" ht="15.75" customHeight="1" x14ac:dyDescent="0.25">
      <c r="A128" s="239"/>
      <c r="B128" s="670">
        <f>'PT 02 RIESGOS DE AUDITORÍA'!B76:C76</f>
        <v>0</v>
      </c>
      <c r="C128" s="690">
        <f>'PT 28-AC RIESGOS Y CONTROLES'!C115</f>
        <v>0</v>
      </c>
      <c r="D128" s="241"/>
      <c r="E128" s="239"/>
      <c r="H128" s="312"/>
      <c r="I128" s="312"/>
      <c r="J128" s="312"/>
      <c r="K128" s="312"/>
      <c r="L128" s="312"/>
    </row>
    <row r="129" spans="1:12" s="109" customFormat="1" ht="15.75" customHeight="1" x14ac:dyDescent="0.25">
      <c r="A129" s="239"/>
      <c r="B129" s="670">
        <f>'PT 02 RIESGOS DE AUDITORÍA'!B77:C77</f>
        <v>0</v>
      </c>
      <c r="C129" s="690">
        <f>'PT 28-AC RIESGOS Y CONTROLES'!C116</f>
        <v>0</v>
      </c>
      <c r="D129" s="241"/>
      <c r="E129" s="239"/>
      <c r="H129" s="312"/>
      <c r="I129" s="312"/>
      <c r="J129" s="312"/>
      <c r="K129" s="312"/>
      <c r="L129" s="312"/>
    </row>
    <row r="130" spans="1:12" s="109" customFormat="1" ht="15" x14ac:dyDescent="0.25">
      <c r="A130" s="239"/>
      <c r="B130" s="670">
        <f>'PT 02 RIESGOS DE AUDITORÍA'!B78:C78</f>
        <v>0</v>
      </c>
      <c r="C130" s="690">
        <f>'PT 28-AC RIESGOS Y CONTROLES'!C117</f>
        <v>0</v>
      </c>
      <c r="D130" s="241"/>
      <c r="E130" s="239"/>
      <c r="H130" s="312"/>
      <c r="I130" s="312"/>
      <c r="J130" s="312"/>
      <c r="K130" s="312"/>
      <c r="L130" s="312"/>
    </row>
    <row r="131" spans="1:12" s="109" customFormat="1" ht="15" x14ac:dyDescent="0.25">
      <c r="A131" s="239"/>
      <c r="B131" s="670">
        <f>'PT 02 RIESGOS DE AUDITORÍA'!B79:C79</f>
        <v>0</v>
      </c>
      <c r="C131" s="690">
        <f>'PT 28-AC RIESGOS Y CONTROLES'!C118</f>
        <v>0</v>
      </c>
      <c r="D131" s="241"/>
      <c r="E131" s="239"/>
    </row>
    <row r="132" spans="1:12" s="109" customFormat="1" ht="15" x14ac:dyDescent="0.25">
      <c r="A132" s="239"/>
      <c r="B132" s="239"/>
      <c r="C132" s="239"/>
      <c r="D132" s="239"/>
      <c r="E132" s="239"/>
    </row>
    <row r="133" spans="1:12" s="109" customFormat="1" ht="15" x14ac:dyDescent="0.25">
      <c r="A133" s="239"/>
      <c r="B133" s="239"/>
      <c r="C133" s="239"/>
      <c r="D133" s="239"/>
      <c r="E133" s="239"/>
    </row>
  </sheetData>
  <sheetProtection sheet="1" objects="1" scenarios="1" formatCells="0" formatColumns="0" formatRows="0" insertColumns="0" insertRows="0" insertHyperlinks="0"/>
  <dataConsolidate/>
  <mergeCells count="60">
    <mergeCell ref="B100:E100"/>
    <mergeCell ref="B101:E101"/>
    <mergeCell ref="A99:E99"/>
    <mergeCell ref="A83:A85"/>
    <mergeCell ref="B83:E83"/>
    <mergeCell ref="B84:C84"/>
    <mergeCell ref="D84:E84"/>
    <mergeCell ref="D85:E85"/>
    <mergeCell ref="D86:E86"/>
    <mergeCell ref="D95:E95"/>
    <mergeCell ref="D87:E87"/>
    <mergeCell ref="D88:E88"/>
    <mergeCell ref="D89:E89"/>
    <mergeCell ref="D90:E90"/>
    <mergeCell ref="D98:E98"/>
    <mergeCell ref="K39:K42"/>
    <mergeCell ref="A82:E82"/>
    <mergeCell ref="A47:A48"/>
    <mergeCell ref="B47:B48"/>
    <mergeCell ref="A51:E56"/>
    <mergeCell ref="A58:E58"/>
    <mergeCell ref="C62:D62"/>
    <mergeCell ref="A66:E66"/>
    <mergeCell ref="A67:E67"/>
    <mergeCell ref="A72:E72"/>
    <mergeCell ref="A73:E73"/>
    <mergeCell ref="A76:E76"/>
    <mergeCell ref="A77:E77"/>
    <mergeCell ref="N39:N42"/>
    <mergeCell ref="I27:N27"/>
    <mergeCell ref="A28:B28"/>
    <mergeCell ref="J28:J33"/>
    <mergeCell ref="K28:K33"/>
    <mergeCell ref="M28:M42"/>
    <mergeCell ref="N28:N33"/>
    <mergeCell ref="J34:J38"/>
    <mergeCell ref="K34:K38"/>
    <mergeCell ref="N34:N38"/>
    <mergeCell ref="B35:D35"/>
    <mergeCell ref="A27:E27"/>
    <mergeCell ref="B37:B40"/>
    <mergeCell ref="C37:C40"/>
    <mergeCell ref="D37:D40"/>
    <mergeCell ref="J39:J42"/>
    <mergeCell ref="A1:A3"/>
    <mergeCell ref="B1:C1"/>
    <mergeCell ref="B2:C2"/>
    <mergeCell ref="A4:C4"/>
    <mergeCell ref="B6:C6"/>
    <mergeCell ref="B7:C7"/>
    <mergeCell ref="D91:E91"/>
    <mergeCell ref="D92:E92"/>
    <mergeCell ref="D93:E93"/>
    <mergeCell ref="D94:E94"/>
    <mergeCell ref="B8:C8"/>
    <mergeCell ref="B9:C9"/>
    <mergeCell ref="B10:C10"/>
    <mergeCell ref="B12:C12"/>
    <mergeCell ref="A14:C14"/>
    <mergeCell ref="E61:F61"/>
  </mergeCells>
  <conditionalFormatting sqref="C43">
    <cfRule type="containsText" dxfId="58" priority="6" operator="containsText" text="ALTO-CRÍTICO">
      <formula>NOT(ISERROR(SEARCH("ALTO-CRÍTICO",C43)))</formula>
    </cfRule>
    <cfRule type="containsText" dxfId="57" priority="7" operator="containsText" text="ALTO-CRÍTICO">
      <formula>NOT(ISERROR(SEARCH("ALTO-CRÍTICO",C43)))</formula>
    </cfRule>
    <cfRule type="containsText" dxfId="56" priority="9" operator="containsText" text="ALTO-CRÍTICO">
      <formula>NOT(ISERROR(SEARCH("ALTO-CRÍTICO",C43)))</formula>
    </cfRule>
    <cfRule type="containsText" dxfId="55" priority="49" operator="containsText" text="Alto">
      <formula>NOT(ISERROR(SEARCH("Alto",C43)))</formula>
    </cfRule>
    <cfRule type="containsText" dxfId="54" priority="51" operator="containsText" text="Medio">
      <formula>NOT(ISERROR(SEARCH("Medio",C43)))</formula>
    </cfRule>
    <cfRule type="containsText" dxfId="53" priority="53" operator="containsText" text="Bajo">
      <formula>NOT(ISERROR(SEARCH("Bajo",C43)))</formula>
    </cfRule>
  </conditionalFormatting>
  <conditionalFormatting sqref="C44">
    <cfRule type="containsText" dxfId="52" priority="8" operator="containsText" text="3">
      <formula>NOT(ISERROR(SEARCH("3",C44)))</formula>
    </cfRule>
    <cfRule type="containsText" dxfId="51" priority="48" operator="containsText" text="3">
      <formula>NOT(ISERROR(SEARCH("3",C44)))</formula>
    </cfRule>
    <cfRule type="containsText" dxfId="50" priority="50" operator="containsText" text="2">
      <formula>NOT(ISERROR(SEARCH("2",C44)))</formula>
    </cfRule>
    <cfRule type="containsText" dxfId="49" priority="52" operator="containsText" text="1">
      <formula>NOT(ISERROR(SEARCH("1",C44)))</formula>
    </cfRule>
  </conditionalFormatting>
  <conditionalFormatting sqref="D43">
    <cfRule type="containsText" dxfId="48" priority="5" operator="containsText" text="INADECUADO O INEXISTENTE">
      <formula>NOT(ISERROR(SEARCH("INADECUADO O INEXISTENTE",D43)))</formula>
    </cfRule>
    <cfRule type="containsText" dxfId="47" priority="40" operator="containsText" text="Inadecuado o inexistente">
      <formula>NOT(ISERROR(SEARCH("Inadecuado o inexistente",D43)))</formula>
    </cfRule>
    <cfRule type="containsText" dxfId="46" priority="42" operator="containsText" text="Parcialmente adecuado">
      <formula>NOT(ISERROR(SEARCH("Parcialmente adecuado",D43)))</formula>
    </cfRule>
    <cfRule type="containsText" dxfId="45" priority="44" operator="containsText" text="Adecuado">
      <formula>NOT(ISERROR(SEARCH("Adecuado",D43)))</formula>
    </cfRule>
    <cfRule type="containsText" dxfId="44" priority="45" operator="containsText" text="Alto">
      <formula>NOT(ISERROR(SEARCH("Alto",D43)))</formula>
    </cfRule>
    <cfRule type="containsText" dxfId="43" priority="46" operator="containsText" text="Medio">
      <formula>NOT(ISERROR(SEARCH("Medio",D43)))</formula>
    </cfRule>
    <cfRule type="containsText" dxfId="42" priority="47" operator="containsText" text="Bajo">
      <formula>NOT(ISERROR(SEARCH("Bajo",D43)))</formula>
    </cfRule>
  </conditionalFormatting>
  <conditionalFormatting sqref="B43">
    <cfRule type="containsText" dxfId="41" priority="27" operator="containsText" text="No hubo auditoría">
      <formula>NOT(ISERROR(SEARCH("No hubo auditoría",B43)))</formula>
    </cfRule>
    <cfRule type="containsText" dxfId="40" priority="28" operator="containsText" text="Limitación en el alcance - Abstención de concepto">
      <formula>NOT(ISERROR(SEARCH("Limitación en el alcance - Abstención de concepto",B43)))</formula>
    </cfRule>
    <cfRule type="containsText" dxfId="39" priority="30" operator="containsText" text="Incumplimiento Material adversa">
      <formula>NOT(ISERROR(SEARCH("Incumplimiento Material adversa",B43)))</formula>
    </cfRule>
    <cfRule type="containsText" dxfId="38" priority="32" operator="containsText" text="Limitación en el alcance con reserva">
      <formula>NOT(ISERROR(SEARCH("Limitación en el alcance con reserva",B43)))</formula>
    </cfRule>
    <cfRule type="containsText" dxfId="37" priority="34" operator="containsText" text="Incumplimiento Material adversa">
      <formula>NOT(ISERROR(SEARCH("Incumplimiento Material adversa",B43)))</formula>
    </cfRule>
    <cfRule type="containsText" dxfId="36" priority="37" operator="containsText" text="Incumplimiento Material con reserva">
      <formula>NOT(ISERROR(SEARCH("Incumplimiento Material con reserva",B43)))</formula>
    </cfRule>
    <cfRule type="containsText" dxfId="35" priority="38" operator="containsText" text="Sin reservas">
      <formula>NOT(ISERROR(SEARCH("Sin reservas",B43)))</formula>
    </cfRule>
  </conditionalFormatting>
  <conditionalFormatting sqref="B44">
    <cfRule type="containsText" dxfId="34" priority="26" operator="containsText" text="0">
      <formula>NOT(ISERROR(SEARCH("0",B44)))</formula>
    </cfRule>
    <cfRule type="containsText" dxfId="33" priority="29" operator="containsText" text="4">
      <formula>NOT(ISERROR(SEARCH("4",B44)))</formula>
    </cfRule>
    <cfRule type="containsText" dxfId="32" priority="31" operator="containsText" text="3">
      <formula>NOT(ISERROR(SEARCH("3",B44)))</formula>
    </cfRule>
    <cfRule type="containsText" dxfId="31" priority="33" operator="containsText" text="4">
      <formula>NOT(ISERROR(SEARCH("4",B44)))</formula>
    </cfRule>
    <cfRule type="containsText" dxfId="30" priority="35" operator="containsText" text="1">
      <formula>NOT(ISERROR(SEARCH("1",B44)))</formula>
    </cfRule>
    <cfRule type="containsText" dxfId="29" priority="36" operator="containsText" text="2">
      <formula>NOT(ISERROR(SEARCH("2",B44)))</formula>
    </cfRule>
  </conditionalFormatting>
  <conditionalFormatting sqref="A43">
    <cfRule type="containsText" dxfId="28" priority="10" operator="containsText" text="Sin hallazgos">
      <formula>NOT(ISERROR(SEARCH("Sin hallazgos",A43)))</formula>
    </cfRule>
    <cfRule type="containsText" dxfId="27" priority="13" operator="containsText" text="Disciplinarios">
      <formula>NOT(ISERROR(SEARCH("Disciplinarios",A43)))</formula>
    </cfRule>
    <cfRule type="containsText" dxfId="26" priority="15" operator="containsText" text="Penales">
      <formula>NOT(ISERROR(SEARCH("Penales",A43)))</formula>
    </cfRule>
    <cfRule type="containsText" dxfId="25" priority="17" operator="containsText" text="Fiscales">
      <formula>NOT(ISERROR(SEARCH("Fiscales",A43)))</formula>
    </cfRule>
    <cfRule type="containsText" dxfId="24" priority="19" operator="containsText" text="Penales">
      <formula>NOT(ISERROR(SEARCH("Penales",A43)))</formula>
    </cfRule>
    <cfRule type="containsText" dxfId="23" priority="21" operator="containsText" text="Fiscales">
      <formula>NOT(ISERROR(SEARCH("Fiscales",A43)))</formula>
    </cfRule>
    <cfRule type="containsText" dxfId="22" priority="23" operator="containsText" text="Administrativos">
      <formula>NOT(ISERROR(SEARCH("Administrativos",A43)))</formula>
    </cfRule>
    <cfRule type="containsText" dxfId="21" priority="25" operator="containsText" text="No se auditó la materia">
      <formula>NOT(ISERROR(SEARCH("No se auditó la materia",A43)))</formula>
    </cfRule>
  </conditionalFormatting>
  <conditionalFormatting sqref="A44">
    <cfRule type="containsText" dxfId="20" priority="11" operator="containsText" text="0">
      <formula>NOT(ISERROR(SEARCH("0",A44)))</formula>
    </cfRule>
    <cfRule type="containsText" dxfId="19" priority="12" operator="containsText" text="1">
      <formula>NOT(ISERROR(SEARCH("1",A44)))</formula>
    </cfRule>
    <cfRule type="containsText" dxfId="18" priority="14" operator="containsText" text="2">
      <formula>NOT(ISERROR(SEARCH("2",A44)))</formula>
    </cfRule>
    <cfRule type="containsText" dxfId="17" priority="16" operator="containsText" text="3">
      <formula>NOT(ISERROR(SEARCH("3",A44)))</formula>
    </cfRule>
    <cfRule type="containsText" dxfId="16" priority="18" operator="containsText" text="2">
      <formula>NOT(ISERROR(SEARCH("2",A44)))</formula>
    </cfRule>
    <cfRule type="containsText" dxfId="15" priority="20" operator="containsText" text="3">
      <formula>NOT(ISERROR(SEARCH("3",A44)))</formula>
    </cfRule>
    <cfRule type="containsText" dxfId="14" priority="22" operator="containsText" text="0">
      <formula>NOT(ISERROR(SEARCH("0",A44)))</formula>
    </cfRule>
    <cfRule type="containsText" dxfId="13" priority="24" operator="containsText" text="0">
      <formula>NOT(ISERROR(SEARCH("0",A44)))</formula>
    </cfRule>
  </conditionalFormatting>
  <conditionalFormatting sqref="D44">
    <cfRule type="containsText" dxfId="12" priority="1" operator="containsText" text="3">
      <formula>NOT(ISERROR(SEARCH("3",D44)))</formula>
    </cfRule>
    <cfRule type="containsText" dxfId="11" priority="2" operator="containsText" text="3">
      <formula>NOT(ISERROR(SEARCH("3",D44)))</formula>
    </cfRule>
    <cfRule type="containsText" dxfId="10" priority="3" operator="containsText" text="2">
      <formula>NOT(ISERROR(SEARCH("2",D44)))</formula>
    </cfRule>
    <cfRule type="containsText" dxfId="9" priority="4" operator="containsText" text="1">
      <formula>NOT(ISERROR(SEARCH("1",D44)))</formula>
    </cfRule>
  </conditionalFormatting>
  <dataValidations count="10">
    <dataValidation type="list" allowBlank="1" showInputMessage="1" showErrorMessage="1" sqref="A43">
      <formula1>$Y$39:$Y$44</formula1>
    </dataValidation>
    <dataValidation type="list" allowBlank="1" showInputMessage="1" showErrorMessage="1" sqref="A101">
      <formula1>$Y$96:$Y$100</formula1>
    </dataValidation>
    <dataValidation type="list" allowBlank="1" showInputMessage="1" showErrorMessage="1" sqref="A86:A95">
      <formula1>$Y$77:$Y$87</formula1>
    </dataValidation>
    <dataValidation type="list" allowBlank="1" showInputMessage="1" showErrorMessage="1" sqref="B43">
      <formula1>$Y$23:$Y$28</formula1>
    </dataValidation>
    <dataValidation type="list" showInputMessage="1" showErrorMessage="1" sqref="A70">
      <formula1>$Y$49:$Y$50</formula1>
    </dataValidation>
    <dataValidation type="list" allowBlank="1" showInputMessage="1" showErrorMessage="1" sqref="B12:C12">
      <formula1>$E$5:$E$7</formula1>
    </dataValidation>
    <dataValidation type="list" allowBlank="1" showInputMessage="1" showErrorMessage="1" sqref="A130 A132">
      <formula1>$G$30:$G$40</formula1>
    </dataValidation>
    <dataValidation type="list" allowBlank="1" showInputMessage="1" showErrorMessage="1" sqref="A31">
      <formula1>$F$5:$F$10</formula1>
    </dataValidation>
    <dataValidation type="whole" operator="greaterThan" allowBlank="1" showInputMessage="1" showErrorMessage="1" sqref="B32">
      <formula1>0</formula1>
    </dataValidation>
    <dataValidation type="list" allowBlank="1" showInputMessage="1" showErrorMessage="1" sqref="A80">
      <formula1>"3%,5%"</formula1>
    </dataValidation>
  </dataValidation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orkbookViewId="0">
      <selection activeCell="D3" sqref="D3:D4"/>
    </sheetView>
  </sheetViews>
  <sheetFormatPr baseColWidth="10" defaultRowHeight="15" x14ac:dyDescent="0.25"/>
  <cols>
    <col min="1" max="1" width="29" customWidth="1"/>
    <col min="2" max="2" width="9.5703125" customWidth="1"/>
    <col min="3" max="3" width="38.140625" customWidth="1"/>
    <col min="4" max="4" width="23.42578125" customWidth="1"/>
  </cols>
  <sheetData>
    <row r="2" spans="1:4" ht="15.75" x14ac:dyDescent="0.25">
      <c r="A2" s="313" t="s">
        <v>354</v>
      </c>
      <c r="B2" s="313" t="s">
        <v>214</v>
      </c>
      <c r="C2" s="313" t="s">
        <v>495</v>
      </c>
      <c r="D2" s="313" t="s">
        <v>496</v>
      </c>
    </row>
    <row r="3" spans="1:4" ht="26.25" customHeight="1" x14ac:dyDescent="0.25">
      <c r="A3" s="196" t="s">
        <v>595</v>
      </c>
      <c r="B3" s="1">
        <v>1</v>
      </c>
      <c r="C3" s="561" t="s">
        <v>497</v>
      </c>
      <c r="D3" s="562"/>
    </row>
    <row r="4" spans="1:4" ht="31.5" customHeight="1" x14ac:dyDescent="0.25">
      <c r="A4" s="196"/>
      <c r="B4" s="1">
        <v>2</v>
      </c>
      <c r="C4" s="561" t="s">
        <v>497</v>
      </c>
      <c r="D4" s="562"/>
    </row>
    <row r="5" spans="1:4" ht="15.75" x14ac:dyDescent="0.25">
      <c r="A5" s="196"/>
      <c r="B5" s="1">
        <v>3</v>
      </c>
      <c r="C5" s="103"/>
      <c r="D5" s="563"/>
    </row>
    <row r="6" spans="1:4" ht="15.75" x14ac:dyDescent="0.25">
      <c r="A6" s="196"/>
      <c r="B6" s="1">
        <v>4</v>
      </c>
      <c r="C6" s="103"/>
      <c r="D6" s="563"/>
    </row>
    <row r="7" spans="1:4" ht="15.75" x14ac:dyDescent="0.25">
      <c r="A7" s="196"/>
      <c r="B7" s="1">
        <v>5</v>
      </c>
      <c r="C7" s="103"/>
      <c r="D7" s="563"/>
    </row>
    <row r="8" spans="1:4" ht="15.75" x14ac:dyDescent="0.25">
      <c r="A8" s="196"/>
      <c r="B8" s="1">
        <v>6</v>
      </c>
      <c r="C8" s="103"/>
      <c r="D8" s="563"/>
    </row>
    <row r="9" spans="1:4" ht="15.75" x14ac:dyDescent="0.25">
      <c r="A9" s="196"/>
      <c r="B9" s="1">
        <v>7</v>
      </c>
      <c r="C9" s="103"/>
      <c r="D9" s="563"/>
    </row>
    <row r="10" spans="1:4" ht="15.75" x14ac:dyDescent="0.25">
      <c r="A10" s="196"/>
      <c r="B10" s="1">
        <v>8</v>
      </c>
      <c r="C10" s="103"/>
      <c r="D10" s="563"/>
    </row>
    <row r="11" spans="1:4" ht="15.75" x14ac:dyDescent="0.25">
      <c r="A11" s="196"/>
      <c r="B11" s="1">
        <v>9</v>
      </c>
      <c r="C11" s="103"/>
      <c r="D11" s="563"/>
    </row>
    <row r="12" spans="1:4" ht="15.75" x14ac:dyDescent="0.25">
      <c r="A12" s="196"/>
      <c r="B12" s="1">
        <v>10</v>
      </c>
      <c r="C12" s="103"/>
      <c r="D12" s="563"/>
    </row>
    <row r="13" spans="1:4" ht="15.75" x14ac:dyDescent="0.25">
      <c r="A13" s="196"/>
      <c r="B13" s="1">
        <v>11</v>
      </c>
      <c r="C13" s="103"/>
      <c r="D13" s="563"/>
    </row>
    <row r="14" spans="1:4" ht="15.75" x14ac:dyDescent="0.25">
      <c r="A14" s="196"/>
      <c r="B14" s="1">
        <v>12</v>
      </c>
      <c r="C14" s="103"/>
      <c r="D14" s="563"/>
    </row>
    <row r="15" spans="1:4" ht="15.75" x14ac:dyDescent="0.25">
      <c r="A15" s="196"/>
      <c r="B15" s="1">
        <v>13</v>
      </c>
      <c r="C15" s="103"/>
      <c r="D15" s="563"/>
    </row>
    <row r="16" spans="1:4" ht="15.75" x14ac:dyDescent="0.25">
      <c r="A16" s="196"/>
      <c r="B16" s="1">
        <v>14</v>
      </c>
      <c r="C16" s="103"/>
      <c r="D16" s="563"/>
    </row>
    <row r="17" spans="1:4" ht="15.75" x14ac:dyDescent="0.25">
      <c r="A17" s="1100" t="s">
        <v>498</v>
      </c>
      <c r="B17" s="1100"/>
      <c r="C17" s="1101"/>
      <c r="D17" s="599">
        <f>SUM(D3:D16)</f>
        <v>0</v>
      </c>
    </row>
  </sheetData>
  <sheetProtection sheet="1" objects="1" scenarios="1"/>
  <mergeCells count="1">
    <mergeCell ref="A17:C17"/>
  </mergeCells>
  <dataValidations count="1">
    <dataValidation type="list" allowBlank="1" showInputMessage="1" showErrorMessage="1" sqref="A3:A16">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7"/>
  <sheetViews>
    <sheetView showGridLines="0" topLeftCell="B1" zoomScale="140" zoomScaleNormal="140" workbookViewId="0">
      <selection activeCell="F10" sqref="F10"/>
    </sheetView>
  </sheetViews>
  <sheetFormatPr baseColWidth="10" defaultColWidth="11.42578125" defaultRowHeight="15" x14ac:dyDescent="0.25"/>
  <cols>
    <col min="1" max="1" width="5.5703125" style="114" customWidth="1"/>
    <col min="2" max="2" width="36.42578125" style="114" customWidth="1"/>
    <col min="3" max="3" width="42" style="114" customWidth="1"/>
    <col min="4" max="4" width="20.28515625" style="114" customWidth="1"/>
    <col min="5" max="5" width="17.140625" style="114" customWidth="1"/>
    <col min="6" max="6" width="31.7109375" style="114" customWidth="1"/>
    <col min="7" max="7" width="22.85546875" style="114" customWidth="1"/>
    <col min="8" max="8" width="11.140625" style="114" customWidth="1"/>
    <col min="9" max="9" width="11.42578125" style="114"/>
    <col min="10" max="10" width="15" style="114" customWidth="1"/>
    <col min="11" max="11" width="14.85546875" style="114" customWidth="1"/>
    <col min="12" max="12" width="14.140625" style="114" customWidth="1"/>
    <col min="13" max="13" width="12.140625" style="114" customWidth="1"/>
    <col min="14" max="14" width="14" style="114" customWidth="1"/>
    <col min="15" max="16384" width="11.42578125" style="114"/>
  </cols>
  <sheetData>
    <row r="1" spans="1:13" customFormat="1" ht="62.25" customHeight="1" x14ac:dyDescent="0.25">
      <c r="A1" s="1106" t="s">
        <v>585</v>
      </c>
      <c r="B1" s="1106"/>
      <c r="C1" s="1106"/>
      <c r="D1" s="1106"/>
      <c r="E1" s="1106"/>
      <c r="F1" s="1106"/>
      <c r="G1" s="1106"/>
      <c r="H1" s="1106"/>
      <c r="I1" s="1106"/>
      <c r="J1" s="1106"/>
      <c r="K1" s="1106"/>
      <c r="L1" s="1106"/>
      <c r="M1" s="1106"/>
    </row>
    <row r="2" spans="1:13" customFormat="1" ht="62.25" customHeight="1" x14ac:dyDescent="0.25">
      <c r="A2" s="600"/>
      <c r="B2" s="600"/>
      <c r="C2" s="600"/>
      <c r="D2" s="1119" t="e">
        <f>+#REF!</f>
        <v>#REF!</v>
      </c>
      <c r="E2" s="1119"/>
      <c r="F2" s="1119"/>
      <c r="G2" s="1119"/>
      <c r="H2" s="578"/>
      <c r="I2" s="578"/>
      <c r="J2" s="578"/>
      <c r="K2" s="578"/>
      <c r="L2" s="578"/>
      <c r="M2" s="578"/>
    </row>
    <row r="3" spans="1:13" ht="15" customHeight="1" x14ac:dyDescent="0.25">
      <c r="A3" s="1115" t="s">
        <v>363</v>
      </c>
      <c r="B3" s="1116"/>
      <c r="C3" s="1116"/>
      <c r="D3" s="1116"/>
      <c r="E3" s="1116"/>
      <c r="F3" s="1116"/>
      <c r="G3" s="1116"/>
      <c r="H3" s="1116"/>
      <c r="I3" s="1116"/>
      <c r="J3" s="1116"/>
      <c r="K3" s="1116"/>
      <c r="L3" s="1116"/>
      <c r="M3" s="1116"/>
    </row>
    <row r="4" spans="1:13" s="131" customFormat="1" ht="15" customHeight="1" x14ac:dyDescent="0.2">
      <c r="A4" s="1117"/>
      <c r="B4" s="1118"/>
      <c r="C4" s="1118"/>
      <c r="D4" s="1118"/>
      <c r="E4" s="1118"/>
      <c r="F4" s="1118"/>
      <c r="G4" s="1118"/>
      <c r="H4" s="1118"/>
      <c r="I4" s="1118"/>
      <c r="J4" s="1118"/>
      <c r="K4" s="1118"/>
      <c r="L4" s="1118"/>
      <c r="M4" s="1118"/>
    </row>
    <row r="5" spans="1:13" x14ac:dyDescent="0.25">
      <c r="D5" s="179"/>
    </row>
    <row r="6" spans="1:13" ht="15.75" thickBot="1" x14ac:dyDescent="0.3"/>
    <row r="7" spans="1:13" s="487" customFormat="1" ht="15.75" thickBot="1" x14ac:dyDescent="0.3">
      <c r="A7" s="1112" t="s">
        <v>284</v>
      </c>
      <c r="B7" s="1113"/>
      <c r="C7" s="1113"/>
      <c r="D7" s="1113"/>
      <c r="E7" s="1113"/>
      <c r="F7" s="1113"/>
      <c r="G7" s="1113"/>
      <c r="H7" s="1113"/>
      <c r="I7" s="1113"/>
      <c r="J7" s="1113"/>
      <c r="K7" s="1113"/>
      <c r="L7" s="1113"/>
      <c r="M7" s="1114"/>
    </row>
    <row r="8" spans="1:13" s="487" customFormat="1" ht="24" x14ac:dyDescent="0.25">
      <c r="A8" s="1110" t="s">
        <v>214</v>
      </c>
      <c r="B8" s="1102" t="s">
        <v>224</v>
      </c>
      <c r="C8" s="1102" t="s">
        <v>267</v>
      </c>
      <c r="D8" s="1102" t="s">
        <v>268</v>
      </c>
      <c r="E8" s="564" t="s">
        <v>269</v>
      </c>
      <c r="F8" s="1102" t="s">
        <v>270</v>
      </c>
      <c r="G8" s="1102" t="s">
        <v>271</v>
      </c>
      <c r="H8" s="1104" t="s">
        <v>349</v>
      </c>
      <c r="I8" s="1105"/>
      <c r="J8" s="1102" t="s">
        <v>272</v>
      </c>
      <c r="K8" s="1104" t="s">
        <v>350</v>
      </c>
      <c r="L8" s="1105"/>
      <c r="M8" s="1107" t="s">
        <v>351</v>
      </c>
    </row>
    <row r="9" spans="1:13" s="487" customFormat="1" ht="22.5" x14ac:dyDescent="0.25">
      <c r="A9" s="1111"/>
      <c r="B9" s="1103"/>
      <c r="C9" s="1103"/>
      <c r="D9" s="1103"/>
      <c r="E9" s="565"/>
      <c r="F9" s="1103"/>
      <c r="G9" s="1103"/>
      <c r="H9" s="566" t="s">
        <v>348</v>
      </c>
      <c r="I9" s="566" t="s">
        <v>274</v>
      </c>
      <c r="J9" s="1103"/>
      <c r="K9" s="566" t="s">
        <v>273</v>
      </c>
      <c r="L9" s="566" t="s">
        <v>274</v>
      </c>
      <c r="M9" s="1108"/>
    </row>
    <row r="10" spans="1:13" s="185" customFormat="1" ht="87" customHeight="1" x14ac:dyDescent="0.25">
      <c r="A10" s="187">
        <f>'PT 28-AC RIESGOS Y CONTROLES'!A12</f>
        <v>1</v>
      </c>
      <c r="B10" s="602">
        <f>+'PT 28-AC RIESGOS Y CONTROLES'!B12</f>
        <v>0</v>
      </c>
      <c r="C10" s="602">
        <f>'PT 28-AC RIESGOS Y CONTROLES'!D12</f>
        <v>0</v>
      </c>
      <c r="D10" s="669" t="e">
        <f>'PT 28-AC RIESGOS Y CONTROLES'!#REF!</f>
        <v>#REF!</v>
      </c>
      <c r="E10" s="195" t="s">
        <v>282</v>
      </c>
      <c r="F10" s="769" t="s">
        <v>733</v>
      </c>
      <c r="G10" s="771" t="s">
        <v>738</v>
      </c>
      <c r="H10" s="773">
        <v>44803</v>
      </c>
      <c r="I10" s="773">
        <v>44838</v>
      </c>
      <c r="J10" s="184" t="s">
        <v>743</v>
      </c>
      <c r="K10" s="182"/>
      <c r="L10" s="182"/>
      <c r="M10" s="181" t="s">
        <v>769</v>
      </c>
    </row>
    <row r="11" spans="1:13" ht="108.75" customHeight="1" x14ac:dyDescent="0.25">
      <c r="A11" s="187">
        <f>'PT 28-AC RIESGOS Y CONTROLES'!A13</f>
        <v>2</v>
      </c>
      <c r="B11" s="602">
        <f>+'PT 28-AC RIESGOS Y CONTROLES'!B13</f>
        <v>0</v>
      </c>
      <c r="C11" s="602">
        <f>'PT 28-AC RIESGOS Y CONTROLES'!D13</f>
        <v>0</v>
      </c>
      <c r="D11" s="669" t="e">
        <f>'PT 28-AC RIESGOS Y CONTROLES'!#REF!</f>
        <v>#REF!</v>
      </c>
      <c r="E11" s="195" t="s">
        <v>282</v>
      </c>
      <c r="F11" s="769" t="s">
        <v>734</v>
      </c>
      <c r="G11" s="180" t="s">
        <v>739</v>
      </c>
      <c r="H11" s="773">
        <v>44803</v>
      </c>
      <c r="I11" s="773">
        <v>44838</v>
      </c>
      <c r="J11" s="774" t="s">
        <v>743</v>
      </c>
      <c r="K11" s="183"/>
      <c r="L11" s="183"/>
      <c r="M11" s="772" t="s">
        <v>744</v>
      </c>
    </row>
    <row r="12" spans="1:13" ht="87" customHeight="1" x14ac:dyDescent="0.25">
      <c r="A12" s="187">
        <f>'PT 28-AC RIESGOS Y CONTROLES'!A14</f>
        <v>3</v>
      </c>
      <c r="B12" s="602">
        <f>+'PT 28-AC RIESGOS Y CONTROLES'!B14</f>
        <v>0</v>
      </c>
      <c r="C12" s="602">
        <f>'PT 28-AC RIESGOS Y CONTROLES'!D14</f>
        <v>0</v>
      </c>
      <c r="D12" s="669" t="e">
        <f>'PT 28-AC RIESGOS Y CONTROLES'!#REF!</f>
        <v>#REF!</v>
      </c>
      <c r="E12" s="195" t="s">
        <v>282</v>
      </c>
      <c r="F12" s="770" t="s">
        <v>735</v>
      </c>
      <c r="G12" s="180" t="s">
        <v>740</v>
      </c>
      <c r="H12" s="773">
        <v>44803</v>
      </c>
      <c r="I12" s="773">
        <v>44838</v>
      </c>
      <c r="J12" s="774" t="s">
        <v>743</v>
      </c>
      <c r="K12" s="186"/>
      <c r="L12" s="186"/>
      <c r="M12" s="772" t="s">
        <v>744</v>
      </c>
    </row>
    <row r="13" spans="1:13" ht="87" customHeight="1" x14ac:dyDescent="0.25">
      <c r="A13" s="187">
        <f>'PT 28-AC RIESGOS Y CONTROLES'!A15</f>
        <v>4</v>
      </c>
      <c r="B13" s="602">
        <f>+'PT 28-AC RIESGOS Y CONTROLES'!B15</f>
        <v>0</v>
      </c>
      <c r="C13" s="602">
        <f>'PT 28-AC RIESGOS Y CONTROLES'!D15</f>
        <v>0</v>
      </c>
      <c r="D13" s="669" t="e">
        <f>'PT 28-AC RIESGOS Y CONTROLES'!#REF!</f>
        <v>#REF!</v>
      </c>
      <c r="E13" s="195" t="s">
        <v>282</v>
      </c>
      <c r="F13" s="770" t="s">
        <v>736</v>
      </c>
      <c r="G13" s="180" t="s">
        <v>741</v>
      </c>
      <c r="H13" s="773">
        <v>44803</v>
      </c>
      <c r="I13" s="773">
        <v>44838</v>
      </c>
      <c r="J13" s="774" t="s">
        <v>743</v>
      </c>
      <c r="K13" s="186"/>
      <c r="L13" s="186"/>
      <c r="M13" s="772" t="s">
        <v>744</v>
      </c>
    </row>
    <row r="14" spans="1:13" ht="87" customHeight="1" x14ac:dyDescent="0.25">
      <c r="A14" s="187">
        <f>'PT 28-AC RIESGOS Y CONTROLES'!A16</f>
        <v>5</v>
      </c>
      <c r="B14" s="602">
        <f>+'PT 28-AC RIESGOS Y CONTROLES'!B16</f>
        <v>0</v>
      </c>
      <c r="C14" s="602">
        <f>'PT 28-AC RIESGOS Y CONTROLES'!D16</f>
        <v>0</v>
      </c>
      <c r="D14" s="669" t="e">
        <f>'PT 28-AC RIESGOS Y CONTROLES'!#REF!</f>
        <v>#REF!</v>
      </c>
      <c r="E14" s="195" t="s">
        <v>712</v>
      </c>
      <c r="F14" s="770" t="s">
        <v>737</v>
      </c>
      <c r="G14" s="180" t="s">
        <v>742</v>
      </c>
      <c r="H14" s="773">
        <v>44803</v>
      </c>
      <c r="I14" s="773">
        <v>44842</v>
      </c>
      <c r="J14" s="774" t="s">
        <v>743</v>
      </c>
      <c r="K14" s="186"/>
      <c r="L14" s="186"/>
      <c r="M14" s="772" t="s">
        <v>744</v>
      </c>
    </row>
    <row r="15" spans="1:13" ht="87" customHeight="1" x14ac:dyDescent="0.25">
      <c r="A15" s="187">
        <f>'PT 28-AC RIESGOS Y CONTROLES'!A17</f>
        <v>6</v>
      </c>
      <c r="B15" s="602">
        <f>+'PT 28-AC RIESGOS Y CONTROLES'!B17</f>
        <v>0</v>
      </c>
      <c r="C15" s="602">
        <f>'PT 28-AC RIESGOS Y CONTROLES'!D17</f>
        <v>0</v>
      </c>
      <c r="D15" s="669" t="e">
        <f>'PT 28-AC RIESGOS Y CONTROLES'!#REF!</f>
        <v>#REF!</v>
      </c>
      <c r="E15" s="195"/>
      <c r="F15" s="186"/>
      <c r="G15" s="186"/>
      <c r="H15" s="186"/>
      <c r="I15" s="186"/>
      <c r="J15" s="186"/>
      <c r="K15" s="186"/>
      <c r="L15" s="186"/>
      <c r="M15" s="186"/>
    </row>
    <row r="16" spans="1:13" ht="87" customHeight="1" x14ac:dyDescent="0.25">
      <c r="A16" s="187">
        <f>'PT 28-AC RIESGOS Y CONTROLES'!A18</f>
        <v>7</v>
      </c>
      <c r="B16" s="602">
        <f>+'PT 28-AC RIESGOS Y CONTROLES'!B18</f>
        <v>0</v>
      </c>
      <c r="C16" s="602">
        <f>'PT 28-AC RIESGOS Y CONTROLES'!D18</f>
        <v>0</v>
      </c>
      <c r="D16" s="669" t="e">
        <f>'PT 28-AC RIESGOS Y CONTROLES'!#REF!</f>
        <v>#REF!</v>
      </c>
      <c r="E16" s="195"/>
      <c r="F16" s="186"/>
      <c r="G16" s="186"/>
      <c r="H16" s="186"/>
      <c r="I16" s="186"/>
      <c r="J16" s="186"/>
      <c r="K16" s="186"/>
      <c r="L16" s="186"/>
      <c r="M16" s="186"/>
    </row>
    <row r="17" spans="1:13" ht="87" customHeight="1" x14ac:dyDescent="0.25">
      <c r="A17" s="187" t="e">
        <f>'PT 28-AC RIESGOS Y CONTROLES'!#REF!</f>
        <v>#REF!</v>
      </c>
      <c r="B17" s="602" t="e">
        <f>+'PT 28-AC RIESGOS Y CONTROLES'!#REF!</f>
        <v>#REF!</v>
      </c>
      <c r="C17" s="602" t="e">
        <f>'PT 28-AC RIESGOS Y CONTROLES'!#REF!</f>
        <v>#REF!</v>
      </c>
      <c r="D17" s="669" t="e">
        <f>'PT 28-AC RIESGOS Y CONTROLES'!#REF!</f>
        <v>#REF!</v>
      </c>
      <c r="E17" s="195"/>
      <c r="F17" s="186"/>
      <c r="G17" s="186"/>
      <c r="H17" s="186"/>
      <c r="I17" s="186"/>
      <c r="J17" s="186"/>
      <c r="K17" s="186"/>
      <c r="L17" s="186"/>
      <c r="M17" s="186"/>
    </row>
    <row r="18" spans="1:13" ht="87" customHeight="1" x14ac:dyDescent="0.25">
      <c r="A18" s="187" t="e">
        <f>'PT 28-AC RIESGOS Y CONTROLES'!#REF!</f>
        <v>#REF!</v>
      </c>
      <c r="B18" s="602" t="e">
        <f>+'PT 28-AC RIESGOS Y CONTROLES'!#REF!</f>
        <v>#REF!</v>
      </c>
      <c r="C18" s="602" t="e">
        <f>'PT 28-AC RIESGOS Y CONTROLES'!#REF!</f>
        <v>#REF!</v>
      </c>
      <c r="D18" s="669" t="e">
        <f>'PT 28-AC RIESGOS Y CONTROLES'!#REF!</f>
        <v>#REF!</v>
      </c>
      <c r="E18" s="195"/>
      <c r="F18" s="186"/>
      <c r="G18" s="186"/>
      <c r="H18" s="186"/>
      <c r="I18" s="186"/>
      <c r="J18" s="186"/>
      <c r="K18" s="186"/>
      <c r="L18" s="186"/>
      <c r="M18" s="186"/>
    </row>
    <row r="19" spans="1:13" ht="87" customHeight="1" x14ac:dyDescent="0.25">
      <c r="A19" s="187">
        <f>'PT 28-AC RIESGOS Y CONTROLES'!A19</f>
        <v>10</v>
      </c>
      <c r="B19" s="602">
        <f>+'PT 28-AC RIESGOS Y CONTROLES'!B19</f>
        <v>0</v>
      </c>
      <c r="C19" s="602">
        <f>'PT 28-AC RIESGOS Y CONTROLES'!D19</f>
        <v>0</v>
      </c>
      <c r="D19" s="669" t="e">
        <f>'PT 28-AC RIESGOS Y CONTROLES'!#REF!</f>
        <v>#REF!</v>
      </c>
      <c r="E19" s="195"/>
      <c r="F19" s="186"/>
      <c r="G19" s="186"/>
      <c r="H19" s="186"/>
      <c r="I19" s="186"/>
      <c r="J19" s="186"/>
      <c r="K19" s="186"/>
      <c r="L19" s="186"/>
      <c r="M19" s="186"/>
    </row>
    <row r="20" spans="1:13" x14ac:dyDescent="0.25">
      <c r="A20" s="187">
        <f>'PT 28-AC RIESGOS Y CONTROLES'!A20</f>
        <v>11</v>
      </c>
      <c r="B20" s="602">
        <f>+'PT 28-AC RIESGOS Y CONTROLES'!B20</f>
        <v>0</v>
      </c>
      <c r="C20" s="602">
        <f>'PT 28-AC RIESGOS Y CONTROLES'!D20</f>
        <v>0</v>
      </c>
      <c r="D20" s="669" t="e">
        <f>'PT 28-AC RIESGOS Y CONTROLES'!#REF!</f>
        <v>#REF!</v>
      </c>
      <c r="E20" s="195"/>
      <c r="F20" s="186"/>
      <c r="G20" s="186"/>
      <c r="H20" s="186"/>
      <c r="I20" s="186"/>
      <c r="J20" s="186"/>
      <c r="K20" s="186"/>
      <c r="L20" s="186"/>
      <c r="M20" s="186"/>
    </row>
    <row r="21" spans="1:13" x14ac:dyDescent="0.25">
      <c r="A21" s="187">
        <f>'PT 28-AC RIESGOS Y CONTROLES'!A21</f>
        <v>12</v>
      </c>
      <c r="B21" s="602">
        <f>+'PT 28-AC RIESGOS Y CONTROLES'!B21</f>
        <v>0</v>
      </c>
      <c r="C21" s="602">
        <f>'PT 28-AC RIESGOS Y CONTROLES'!D21</f>
        <v>0</v>
      </c>
      <c r="D21" s="669" t="e">
        <f>'PT 28-AC RIESGOS Y CONTROLES'!#REF!</f>
        <v>#REF!</v>
      </c>
      <c r="E21" s="195"/>
      <c r="F21" s="186"/>
      <c r="G21" s="186"/>
      <c r="H21" s="186"/>
      <c r="I21" s="186"/>
      <c r="J21" s="186"/>
      <c r="K21" s="186"/>
      <c r="L21" s="186"/>
      <c r="M21" s="186"/>
    </row>
    <row r="22" spans="1:13" x14ac:dyDescent="0.25">
      <c r="A22" s="187">
        <f>'PT 28-AC RIESGOS Y CONTROLES'!A22</f>
        <v>13</v>
      </c>
      <c r="B22" s="602">
        <f>+'PT 28-AC RIESGOS Y CONTROLES'!B22</f>
        <v>0</v>
      </c>
      <c r="C22" s="602">
        <f>'PT 28-AC RIESGOS Y CONTROLES'!D22</f>
        <v>0</v>
      </c>
      <c r="D22" s="669" t="e">
        <f>'PT 28-AC RIESGOS Y CONTROLES'!#REF!</f>
        <v>#REF!</v>
      </c>
      <c r="E22" s="195"/>
      <c r="F22" s="186"/>
      <c r="G22" s="186"/>
      <c r="H22" s="186"/>
      <c r="I22" s="186"/>
      <c r="J22" s="186"/>
      <c r="K22" s="186"/>
      <c r="L22" s="186"/>
      <c r="M22" s="186"/>
    </row>
    <row r="23" spans="1:13" x14ac:dyDescent="0.25">
      <c r="A23" s="187">
        <f>'PT 28-AC RIESGOS Y CONTROLES'!A23</f>
        <v>14</v>
      </c>
      <c r="B23" s="601">
        <f>+'PT 28-AC RIESGOS Y CONTROLES'!B23</f>
        <v>0</v>
      </c>
      <c r="C23" s="601">
        <f>'PT 28-AC RIESGOS Y CONTROLES'!D23</f>
        <v>0</v>
      </c>
      <c r="D23" s="669" t="e">
        <f>'PT 28-AC RIESGOS Y CONTROLES'!#REF!</f>
        <v>#REF!</v>
      </c>
      <c r="E23" s="195"/>
      <c r="F23" s="186"/>
      <c r="G23" s="186"/>
      <c r="H23" s="186"/>
      <c r="I23" s="186"/>
      <c r="J23" s="186"/>
      <c r="K23" s="186"/>
      <c r="L23" s="186"/>
      <c r="M23" s="186"/>
    </row>
    <row r="24" spans="1:13" x14ac:dyDescent="0.25">
      <c r="A24" s="187">
        <f>'PT 28-AC RIESGOS Y CONTROLES'!A24</f>
        <v>15</v>
      </c>
      <c r="B24" s="601">
        <f>+'PT 28-AC RIESGOS Y CONTROLES'!B24</f>
        <v>0</v>
      </c>
      <c r="C24" s="601">
        <f>'PT 28-AC RIESGOS Y CONTROLES'!D24</f>
        <v>0</v>
      </c>
      <c r="D24" s="669" t="e">
        <f>'PT 28-AC RIESGOS Y CONTROLES'!#REF!</f>
        <v>#REF!</v>
      </c>
      <c r="E24" s="195"/>
      <c r="F24" s="186"/>
      <c r="G24" s="186"/>
      <c r="H24" s="186"/>
      <c r="I24" s="186"/>
      <c r="J24" s="186"/>
      <c r="K24" s="186"/>
      <c r="L24" s="186"/>
      <c r="M24" s="186"/>
    </row>
    <row r="25" spans="1:13" x14ac:dyDescent="0.25">
      <c r="A25" s="187">
        <f>'PT 28-AC RIESGOS Y CONTROLES'!A25</f>
        <v>16</v>
      </c>
      <c r="B25" s="601">
        <f>+'PT 28-AC RIESGOS Y CONTROLES'!B25</f>
        <v>0</v>
      </c>
      <c r="C25" s="601">
        <f>'PT 28-AC RIESGOS Y CONTROLES'!D25</f>
        <v>0</v>
      </c>
      <c r="D25" s="669" t="e">
        <f>'PT 28-AC RIESGOS Y CONTROLES'!#REF!</f>
        <v>#REF!</v>
      </c>
      <c r="E25" s="195"/>
      <c r="F25" s="186"/>
      <c r="G25" s="186"/>
      <c r="H25" s="186"/>
      <c r="I25" s="186"/>
      <c r="J25" s="186"/>
      <c r="K25" s="186"/>
      <c r="L25" s="186"/>
      <c r="M25" s="186"/>
    </row>
    <row r="26" spans="1:13" x14ac:dyDescent="0.25">
      <c r="A26" s="187">
        <f>'PT 28-AC RIESGOS Y CONTROLES'!A26</f>
        <v>17</v>
      </c>
      <c r="B26" s="601">
        <f>+'PT 28-AC RIESGOS Y CONTROLES'!B26</f>
        <v>0</v>
      </c>
      <c r="C26" s="601">
        <f>'PT 28-AC RIESGOS Y CONTROLES'!D26</f>
        <v>0</v>
      </c>
      <c r="D26" s="669" t="e">
        <f>'PT 28-AC RIESGOS Y CONTROLES'!#REF!</f>
        <v>#REF!</v>
      </c>
      <c r="E26" s="195"/>
      <c r="F26" s="186"/>
      <c r="G26" s="186"/>
      <c r="H26" s="186"/>
      <c r="I26" s="186"/>
      <c r="J26" s="186"/>
      <c r="K26" s="186"/>
      <c r="L26" s="186"/>
      <c r="M26" s="186"/>
    </row>
    <row r="27" spans="1:13" x14ac:dyDescent="0.25">
      <c r="A27" s="187">
        <f>'PT 28-AC RIESGOS Y CONTROLES'!A27</f>
        <v>18</v>
      </c>
      <c r="B27" s="601">
        <f>+'PT 28-AC RIESGOS Y CONTROLES'!B27</f>
        <v>0</v>
      </c>
      <c r="C27" s="601">
        <f>'PT 28-AC RIESGOS Y CONTROLES'!D27</f>
        <v>0</v>
      </c>
      <c r="D27" s="669" t="e">
        <f>'PT 28-AC RIESGOS Y CONTROLES'!#REF!</f>
        <v>#REF!</v>
      </c>
      <c r="E27" s="195"/>
      <c r="F27" s="186"/>
      <c r="G27" s="186"/>
      <c r="H27" s="186"/>
      <c r="I27" s="186"/>
      <c r="J27" s="186"/>
      <c r="K27" s="186"/>
      <c r="L27" s="186"/>
      <c r="M27" s="186"/>
    </row>
    <row r="28" spans="1:13" x14ac:dyDescent="0.25">
      <c r="A28" s="187">
        <f>'PT 28-AC RIESGOS Y CONTROLES'!A28</f>
        <v>19</v>
      </c>
      <c r="B28" s="601">
        <f>+'PT 28-AC RIESGOS Y CONTROLES'!B28</f>
        <v>0</v>
      </c>
      <c r="C28" s="601">
        <f>'PT 28-AC RIESGOS Y CONTROLES'!D28</f>
        <v>0</v>
      </c>
      <c r="D28" s="669" t="e">
        <f>'PT 28-AC RIESGOS Y CONTROLES'!#REF!</f>
        <v>#REF!</v>
      </c>
      <c r="E28" s="195"/>
      <c r="F28" s="186"/>
      <c r="G28" s="186"/>
      <c r="H28" s="186"/>
      <c r="I28" s="186"/>
      <c r="J28" s="186"/>
      <c r="K28" s="186"/>
      <c r="L28" s="186"/>
      <c r="M28" s="186"/>
    </row>
    <row r="29" spans="1:13" x14ac:dyDescent="0.25">
      <c r="A29" s="187">
        <f>'PT 28-AC RIESGOS Y CONTROLES'!A29</f>
        <v>20</v>
      </c>
      <c r="B29" s="601">
        <f>+'PT 28-AC RIESGOS Y CONTROLES'!B29</f>
        <v>0</v>
      </c>
      <c r="C29" s="601">
        <f>'PT 28-AC RIESGOS Y CONTROLES'!D29</f>
        <v>0</v>
      </c>
      <c r="D29" s="669" t="e">
        <f>'PT 28-AC RIESGOS Y CONTROLES'!#REF!</f>
        <v>#REF!</v>
      </c>
      <c r="E29" s="195"/>
      <c r="F29" s="186"/>
      <c r="G29" s="186"/>
      <c r="H29" s="186"/>
      <c r="I29" s="186"/>
      <c r="J29" s="186"/>
      <c r="K29" s="186"/>
      <c r="L29" s="186"/>
      <c r="M29" s="186"/>
    </row>
    <row r="30" spans="1:13" x14ac:dyDescent="0.25">
      <c r="A30" s="187">
        <f>'PT 28-AC RIESGOS Y CONTROLES'!A30</f>
        <v>21</v>
      </c>
      <c r="B30" s="601">
        <f>+'PT 28-AC RIESGOS Y CONTROLES'!B30</f>
        <v>0</v>
      </c>
      <c r="C30" s="601">
        <f>'PT 28-AC RIESGOS Y CONTROLES'!D30</f>
        <v>0</v>
      </c>
      <c r="D30" s="669" t="e">
        <f>'PT 28-AC RIESGOS Y CONTROLES'!#REF!</f>
        <v>#REF!</v>
      </c>
      <c r="E30" s="195"/>
      <c r="F30" s="186"/>
      <c r="G30" s="186"/>
      <c r="H30" s="186"/>
      <c r="I30" s="186"/>
      <c r="J30" s="186"/>
      <c r="K30" s="186"/>
      <c r="L30" s="186"/>
      <c r="M30" s="186"/>
    </row>
    <row r="31" spans="1:13" x14ac:dyDescent="0.25">
      <c r="A31" s="187">
        <f>'PT 28-AC RIESGOS Y CONTROLES'!A31</f>
        <v>22</v>
      </c>
      <c r="B31" s="601">
        <f>+'PT 28-AC RIESGOS Y CONTROLES'!B31</f>
        <v>0</v>
      </c>
      <c r="C31" s="601">
        <f>'PT 28-AC RIESGOS Y CONTROLES'!D31</f>
        <v>0</v>
      </c>
      <c r="D31" s="669" t="e">
        <f>'PT 28-AC RIESGOS Y CONTROLES'!#REF!</f>
        <v>#REF!</v>
      </c>
      <c r="E31" s="195"/>
      <c r="F31" s="186"/>
      <c r="G31" s="186"/>
      <c r="H31" s="186"/>
      <c r="I31" s="186"/>
      <c r="J31" s="186"/>
      <c r="K31" s="186"/>
      <c r="L31" s="186"/>
      <c r="M31" s="186"/>
    </row>
    <row r="32" spans="1:13" x14ac:dyDescent="0.25">
      <c r="A32" s="187">
        <f>'PT 28-AC RIESGOS Y CONTROLES'!A32</f>
        <v>23</v>
      </c>
      <c r="B32" s="601">
        <f>+'PT 28-AC RIESGOS Y CONTROLES'!B32</f>
        <v>0</v>
      </c>
      <c r="C32" s="601">
        <f>'PT 28-AC RIESGOS Y CONTROLES'!D32</f>
        <v>0</v>
      </c>
      <c r="D32" s="669" t="e">
        <f>'PT 28-AC RIESGOS Y CONTROLES'!#REF!</f>
        <v>#REF!</v>
      </c>
      <c r="E32" s="195"/>
      <c r="F32" s="186"/>
      <c r="G32" s="186"/>
      <c r="H32" s="186"/>
      <c r="I32" s="186"/>
      <c r="J32" s="186"/>
      <c r="K32" s="186"/>
      <c r="L32" s="186"/>
      <c r="M32" s="186"/>
    </row>
    <row r="33" spans="1:13" x14ac:dyDescent="0.25">
      <c r="A33" s="187">
        <f>'PT 28-AC RIESGOS Y CONTROLES'!A33</f>
        <v>24</v>
      </c>
      <c r="B33" s="601">
        <f>+'PT 28-AC RIESGOS Y CONTROLES'!B33</f>
        <v>0</v>
      </c>
      <c r="C33" s="601">
        <f>'PT 28-AC RIESGOS Y CONTROLES'!D33</f>
        <v>0</v>
      </c>
      <c r="D33" s="669" t="e">
        <f>'PT 28-AC RIESGOS Y CONTROLES'!#REF!</f>
        <v>#REF!</v>
      </c>
      <c r="E33" s="195"/>
      <c r="F33" s="186"/>
      <c r="G33" s="186"/>
      <c r="H33" s="186"/>
      <c r="I33" s="186"/>
      <c r="J33" s="186"/>
      <c r="K33" s="186"/>
      <c r="L33" s="186"/>
      <c r="M33" s="186"/>
    </row>
    <row r="34" spans="1:13" x14ac:dyDescent="0.25">
      <c r="A34" s="187">
        <f>'PT 28-AC RIESGOS Y CONTROLES'!A34</f>
        <v>25</v>
      </c>
      <c r="B34" s="601">
        <f>+'PT 28-AC RIESGOS Y CONTROLES'!B34</f>
        <v>0</v>
      </c>
      <c r="C34" s="601">
        <f>'PT 28-AC RIESGOS Y CONTROLES'!D34</f>
        <v>0</v>
      </c>
      <c r="D34" s="669" t="e">
        <f>'PT 28-AC RIESGOS Y CONTROLES'!#REF!</f>
        <v>#REF!</v>
      </c>
      <c r="E34" s="195"/>
      <c r="F34" s="186"/>
      <c r="G34" s="186"/>
      <c r="H34" s="186"/>
      <c r="I34" s="186"/>
      <c r="J34" s="186"/>
      <c r="K34" s="186"/>
      <c r="L34" s="186"/>
      <c r="M34" s="186"/>
    </row>
    <row r="35" spans="1:13" x14ac:dyDescent="0.25">
      <c r="A35" s="187">
        <f>'PT 28-AC RIESGOS Y CONTROLES'!A35</f>
        <v>26</v>
      </c>
      <c r="B35" s="601">
        <f>+'PT 28-AC RIESGOS Y CONTROLES'!B35</f>
        <v>0</v>
      </c>
      <c r="C35" s="601">
        <f>'PT 28-AC RIESGOS Y CONTROLES'!D35</f>
        <v>0</v>
      </c>
      <c r="D35" s="669" t="e">
        <f>'PT 28-AC RIESGOS Y CONTROLES'!#REF!</f>
        <v>#REF!</v>
      </c>
      <c r="E35" s="195"/>
      <c r="F35" s="186"/>
      <c r="G35" s="186"/>
      <c r="H35" s="186"/>
      <c r="I35" s="186"/>
      <c r="J35" s="186"/>
      <c r="K35" s="186"/>
      <c r="L35" s="186"/>
      <c r="M35" s="186"/>
    </row>
    <row r="36" spans="1:13" x14ac:dyDescent="0.25">
      <c r="A36" s="187">
        <f>'PT 28-AC RIESGOS Y CONTROLES'!A36</f>
        <v>27</v>
      </c>
      <c r="B36" s="601">
        <f>+'PT 28-AC RIESGOS Y CONTROLES'!B36</f>
        <v>0</v>
      </c>
      <c r="C36" s="601">
        <f>'PT 28-AC RIESGOS Y CONTROLES'!D36</f>
        <v>0</v>
      </c>
      <c r="D36" s="669" t="e">
        <f>'PT 28-AC RIESGOS Y CONTROLES'!#REF!</f>
        <v>#REF!</v>
      </c>
      <c r="E36" s="195"/>
      <c r="F36" s="186"/>
      <c r="G36" s="186"/>
      <c r="H36" s="186"/>
      <c r="I36" s="186"/>
      <c r="J36" s="186"/>
      <c r="K36" s="186"/>
      <c r="L36" s="186"/>
      <c r="M36" s="186"/>
    </row>
    <row r="37" spans="1:13" x14ac:dyDescent="0.25">
      <c r="A37" s="187">
        <f>'PT 28-AC RIESGOS Y CONTROLES'!A37</f>
        <v>28</v>
      </c>
      <c r="B37" s="601">
        <f>+'PT 28-AC RIESGOS Y CONTROLES'!B37</f>
        <v>0</v>
      </c>
      <c r="C37" s="601">
        <f>'PT 28-AC RIESGOS Y CONTROLES'!D37</f>
        <v>0</v>
      </c>
      <c r="D37" s="669" t="e">
        <f>'PT 28-AC RIESGOS Y CONTROLES'!#REF!</f>
        <v>#REF!</v>
      </c>
      <c r="E37" s="195"/>
      <c r="F37" s="186"/>
      <c r="G37" s="186"/>
      <c r="H37" s="186"/>
      <c r="I37" s="186"/>
      <c r="J37" s="186"/>
      <c r="K37" s="186"/>
      <c r="L37" s="186"/>
      <c r="M37" s="186"/>
    </row>
    <row r="38" spans="1:13" x14ac:dyDescent="0.25">
      <c r="A38" s="187">
        <f>'PT 28-AC RIESGOS Y CONTROLES'!A38</f>
        <v>29</v>
      </c>
      <c r="B38" s="601">
        <f>+'PT 28-AC RIESGOS Y CONTROLES'!B38</f>
        <v>0</v>
      </c>
      <c r="C38" s="601">
        <f>'PT 28-AC RIESGOS Y CONTROLES'!D38</f>
        <v>0</v>
      </c>
      <c r="D38" s="669" t="e">
        <f>'PT 28-AC RIESGOS Y CONTROLES'!#REF!</f>
        <v>#REF!</v>
      </c>
      <c r="E38" s="195"/>
      <c r="F38" s="186"/>
      <c r="G38" s="186"/>
      <c r="H38" s="186"/>
      <c r="I38" s="186"/>
      <c r="J38" s="186"/>
      <c r="K38" s="186"/>
      <c r="L38" s="186"/>
      <c r="M38" s="186"/>
    </row>
    <row r="39" spans="1:13" x14ac:dyDescent="0.25">
      <c r="A39" s="187">
        <f>'PT 28-AC RIESGOS Y CONTROLES'!A39</f>
        <v>30</v>
      </c>
      <c r="B39" s="601">
        <f>+'PT 28-AC RIESGOS Y CONTROLES'!B39</f>
        <v>0</v>
      </c>
      <c r="C39" s="601">
        <f>'PT 28-AC RIESGOS Y CONTROLES'!D39</f>
        <v>0</v>
      </c>
      <c r="D39" s="669" t="e">
        <f>'PT 28-AC RIESGOS Y CONTROLES'!#REF!</f>
        <v>#REF!</v>
      </c>
      <c r="E39" s="195"/>
      <c r="F39" s="186"/>
      <c r="G39" s="186"/>
      <c r="H39" s="186"/>
      <c r="I39" s="186"/>
      <c r="J39" s="186"/>
      <c r="K39" s="186"/>
      <c r="L39" s="186"/>
      <c r="M39" s="186"/>
    </row>
    <row r="40" spans="1:13" x14ac:dyDescent="0.25">
      <c r="A40" s="187">
        <f>'PT 28-AC RIESGOS Y CONTROLES'!A40</f>
        <v>31</v>
      </c>
      <c r="B40" s="601">
        <f>+'PT 28-AC RIESGOS Y CONTROLES'!B40</f>
        <v>0</v>
      </c>
      <c r="C40" s="601">
        <f>'PT 28-AC RIESGOS Y CONTROLES'!D40</f>
        <v>0</v>
      </c>
      <c r="D40" s="669" t="e">
        <f>'PT 28-AC RIESGOS Y CONTROLES'!#REF!</f>
        <v>#REF!</v>
      </c>
      <c r="E40" s="195"/>
      <c r="F40" s="186"/>
      <c r="G40" s="186"/>
      <c r="H40" s="186"/>
      <c r="I40" s="186"/>
      <c r="J40" s="186"/>
      <c r="K40" s="186"/>
      <c r="L40" s="186"/>
      <c r="M40" s="186"/>
    </row>
    <row r="41" spans="1:13" x14ac:dyDescent="0.25">
      <c r="A41" s="187">
        <f>'PT 28-AC RIESGOS Y CONTROLES'!A41</f>
        <v>32</v>
      </c>
      <c r="B41" s="601">
        <f>+'PT 28-AC RIESGOS Y CONTROLES'!B41</f>
        <v>0</v>
      </c>
      <c r="C41" s="601">
        <f>'PT 28-AC RIESGOS Y CONTROLES'!D41</f>
        <v>0</v>
      </c>
      <c r="D41" s="669" t="e">
        <f>'PT 28-AC RIESGOS Y CONTROLES'!#REF!</f>
        <v>#REF!</v>
      </c>
      <c r="E41" s="195"/>
      <c r="F41" s="186"/>
      <c r="G41" s="186"/>
      <c r="H41" s="186"/>
      <c r="I41" s="186"/>
      <c r="J41" s="186"/>
      <c r="K41" s="186"/>
      <c r="L41" s="186"/>
      <c r="M41" s="186"/>
    </row>
    <row r="42" spans="1:13" x14ac:dyDescent="0.25">
      <c r="A42" s="187">
        <f>'PT 28-AC RIESGOS Y CONTROLES'!A42</f>
        <v>33</v>
      </c>
      <c r="B42" s="601">
        <f>+'PT 28-AC RIESGOS Y CONTROLES'!B42</f>
        <v>0</v>
      </c>
      <c r="C42" s="601">
        <f>'PT 28-AC RIESGOS Y CONTROLES'!D42</f>
        <v>0</v>
      </c>
      <c r="D42" s="669" t="e">
        <f>'PT 28-AC RIESGOS Y CONTROLES'!#REF!</f>
        <v>#REF!</v>
      </c>
      <c r="E42" s="195"/>
      <c r="F42" s="186"/>
      <c r="G42" s="186"/>
      <c r="H42" s="186"/>
      <c r="I42" s="186"/>
      <c r="J42" s="186"/>
      <c r="K42" s="186"/>
      <c r="L42" s="186"/>
      <c r="M42" s="186"/>
    </row>
    <row r="43" spans="1:13" x14ac:dyDescent="0.25">
      <c r="A43" s="187">
        <f>'PT 28-AC RIESGOS Y CONTROLES'!A43</f>
        <v>34</v>
      </c>
      <c r="B43" s="601">
        <f>+'PT 28-AC RIESGOS Y CONTROLES'!B43</f>
        <v>0</v>
      </c>
      <c r="C43" s="601">
        <f>'PT 28-AC RIESGOS Y CONTROLES'!D43</f>
        <v>0</v>
      </c>
      <c r="D43" s="669" t="e">
        <f>'PT 28-AC RIESGOS Y CONTROLES'!#REF!</f>
        <v>#REF!</v>
      </c>
      <c r="E43" s="195"/>
      <c r="F43" s="186"/>
      <c r="G43" s="186"/>
      <c r="H43" s="186"/>
      <c r="I43" s="186"/>
      <c r="J43" s="186"/>
      <c r="K43" s="186"/>
      <c r="L43" s="186"/>
      <c r="M43" s="186"/>
    </row>
    <row r="45" spans="1:13" hidden="1" x14ac:dyDescent="0.25"/>
    <row r="46" spans="1:13" hidden="1" x14ac:dyDescent="0.25">
      <c r="C46" s="1109" t="s">
        <v>276</v>
      </c>
      <c r="D46" s="1109"/>
      <c r="E46" s="567" t="s">
        <v>264</v>
      </c>
      <c r="F46" s="161" t="s">
        <v>277</v>
      </c>
      <c r="G46" s="162"/>
      <c r="H46" s="163"/>
      <c r="I46" s="163"/>
    </row>
    <row r="47" spans="1:13" hidden="1" x14ac:dyDescent="0.25">
      <c r="C47" s="1109" t="s">
        <v>278</v>
      </c>
      <c r="D47" s="1109"/>
      <c r="E47" s="567" t="s">
        <v>264</v>
      </c>
      <c r="F47" s="161" t="s">
        <v>277</v>
      </c>
      <c r="G47" s="162"/>
    </row>
    <row r="48" spans="1:13" hidden="1" x14ac:dyDescent="0.25"/>
    <row r="49" spans="2:9" hidden="1" x14ac:dyDescent="0.25">
      <c r="C49" s="165"/>
      <c r="D49" s="164"/>
      <c r="E49" s="164"/>
      <c r="F49" s="164"/>
      <c r="G49" s="164"/>
      <c r="H49" s="164"/>
      <c r="I49" s="164"/>
    </row>
    <row r="50" spans="2:9" hidden="1" x14ac:dyDescent="0.25">
      <c r="C50" s="819"/>
      <c r="D50" s="819"/>
      <c r="E50" s="819"/>
      <c r="F50" s="819"/>
      <c r="G50" s="819"/>
      <c r="H50" s="819"/>
      <c r="I50" s="820"/>
    </row>
    <row r="51" spans="2:9" hidden="1" x14ac:dyDescent="0.25">
      <c r="C51" s="822"/>
      <c r="D51" s="822"/>
      <c r="E51" s="822"/>
      <c r="F51" s="822"/>
      <c r="G51" s="822"/>
      <c r="H51" s="822"/>
      <c r="I51" s="823"/>
    </row>
    <row r="52" spans="2:9" hidden="1" x14ac:dyDescent="0.25">
      <c r="C52" s="822"/>
      <c r="D52" s="822"/>
      <c r="E52" s="822"/>
      <c r="F52" s="822"/>
      <c r="G52" s="822"/>
      <c r="H52" s="822"/>
      <c r="I52" s="823"/>
    </row>
    <row r="53" spans="2:9" hidden="1" x14ac:dyDescent="0.25">
      <c r="C53" s="825"/>
      <c r="D53" s="825"/>
      <c r="E53" s="825"/>
      <c r="F53" s="825"/>
      <c r="G53" s="825"/>
      <c r="H53" s="825"/>
      <c r="I53" s="826"/>
    </row>
    <row r="54" spans="2:9" hidden="1" x14ac:dyDescent="0.25"/>
    <row r="55" spans="2:9" hidden="1" x14ac:dyDescent="0.25"/>
    <row r="56" spans="2:9" hidden="1" x14ac:dyDescent="0.25"/>
    <row r="58" spans="2:9" x14ac:dyDescent="0.25">
      <c r="B58" s="671" t="s">
        <v>226</v>
      </c>
      <c r="C58" s="671" t="s">
        <v>346</v>
      </c>
      <c r="D58" s="652" t="s">
        <v>361</v>
      </c>
    </row>
    <row r="59" spans="2:9" x14ac:dyDescent="0.25">
      <c r="B59" s="672">
        <f>+'PT 25 MATERIALIDAD '!B117</f>
        <v>0</v>
      </c>
      <c r="C59" s="674">
        <f>+'PT 25 MATERIALIDAD '!C117</f>
        <v>0</v>
      </c>
      <c r="D59" s="241"/>
    </row>
    <row r="60" spans="2:9" x14ac:dyDescent="0.25">
      <c r="B60" s="672">
        <f>+'PT 25 MATERIALIDAD '!B118</f>
        <v>0</v>
      </c>
      <c r="C60" s="674">
        <f>+'PT 25 MATERIALIDAD '!C118</f>
        <v>0</v>
      </c>
      <c r="D60" s="241"/>
    </row>
    <row r="61" spans="2:9" x14ac:dyDescent="0.25">
      <c r="B61" s="672">
        <f>+'PT 25 MATERIALIDAD '!B119</f>
        <v>0</v>
      </c>
      <c r="C61" s="674">
        <f>+'PT 25 MATERIALIDAD '!C119</f>
        <v>0</v>
      </c>
      <c r="D61" s="241"/>
    </row>
    <row r="62" spans="2:9" x14ac:dyDescent="0.25">
      <c r="B62" s="672">
        <f>+'PT 25 MATERIALIDAD '!B120</f>
        <v>0</v>
      </c>
      <c r="C62" s="674">
        <f>+'PT 25 MATERIALIDAD '!C120</f>
        <v>0</v>
      </c>
      <c r="D62" s="241"/>
    </row>
    <row r="63" spans="2:9" x14ac:dyDescent="0.25">
      <c r="B63" s="672">
        <f>+'PT 25 MATERIALIDAD '!B121</f>
        <v>0</v>
      </c>
      <c r="C63" s="674">
        <f>+'PT 25 MATERIALIDAD '!C121</f>
        <v>0</v>
      </c>
      <c r="D63" s="241"/>
    </row>
    <row r="64" spans="2:9" x14ac:dyDescent="0.25">
      <c r="B64" s="672">
        <f>+'PT 25 MATERIALIDAD '!B122</f>
        <v>0</v>
      </c>
      <c r="C64" s="674">
        <f>+'PT 25 MATERIALIDAD '!C122</f>
        <v>0</v>
      </c>
      <c r="D64" s="241"/>
      <c r="E64" s="676"/>
      <c r="F64" s="675"/>
    </row>
    <row r="65" spans="2:4" x14ac:dyDescent="0.25">
      <c r="B65" s="672">
        <f>+'PT 25 MATERIALIDAD '!B123</f>
        <v>0</v>
      </c>
      <c r="C65" s="674">
        <f>+'PT 25 MATERIALIDAD '!C123</f>
        <v>0</v>
      </c>
      <c r="D65" s="241"/>
    </row>
    <row r="66" spans="2:4" x14ac:dyDescent="0.25">
      <c r="B66" s="672">
        <f>+'PT 25 MATERIALIDAD '!B124</f>
        <v>0</v>
      </c>
      <c r="C66" s="674">
        <f>+'PT 25 MATERIALIDAD '!C124</f>
        <v>0</v>
      </c>
      <c r="D66" s="241"/>
    </row>
    <row r="67" spans="2:4" x14ac:dyDescent="0.25">
      <c r="B67" s="672">
        <f>+'PT 25 MATERIALIDAD '!B125</f>
        <v>0</v>
      </c>
      <c r="C67" s="674">
        <f>+'PT 25 MATERIALIDAD '!C125</f>
        <v>0</v>
      </c>
      <c r="D67" s="241"/>
    </row>
    <row r="68" spans="2:4" x14ac:dyDescent="0.25">
      <c r="B68" s="672">
        <f>+'PT 25 MATERIALIDAD '!B129</f>
        <v>0</v>
      </c>
      <c r="C68" s="674">
        <f>+'PT 25 MATERIALIDAD '!C126</f>
        <v>0</v>
      </c>
      <c r="D68" s="241"/>
    </row>
    <row r="69" spans="2:4" x14ac:dyDescent="0.25">
      <c r="B69" s="672">
        <f>+'PT 25 MATERIALIDAD '!B130</f>
        <v>0</v>
      </c>
      <c r="C69" s="674">
        <f>+'PT 25 MATERIALIDAD '!C127</f>
        <v>0</v>
      </c>
      <c r="D69" s="241"/>
    </row>
    <row r="70" spans="2:4" x14ac:dyDescent="0.25">
      <c r="B70" s="672">
        <f>+'PT 25 MATERIALIDAD '!B131</f>
        <v>0</v>
      </c>
      <c r="C70" s="674">
        <f>+'PT 25 MATERIALIDAD '!C128</f>
        <v>0</v>
      </c>
      <c r="D70" s="241"/>
    </row>
    <row r="71" spans="2:4" x14ac:dyDescent="0.25">
      <c r="B71" s="672">
        <f>+'PT 25 MATERIALIDAD '!B132</f>
        <v>0</v>
      </c>
      <c r="C71" s="674">
        <f>+'PT 25 MATERIALIDAD '!C129</f>
        <v>0</v>
      </c>
      <c r="D71" s="241"/>
    </row>
    <row r="72" spans="2:4" x14ac:dyDescent="0.25">
      <c r="B72" s="672">
        <f>+'PT 25 MATERIALIDAD '!B133</f>
        <v>0</v>
      </c>
      <c r="C72" s="674">
        <f>+'PT 25 MATERIALIDAD '!C130</f>
        <v>0</v>
      </c>
      <c r="D72" s="241"/>
    </row>
    <row r="73" spans="2:4" x14ac:dyDescent="0.25">
      <c r="B73" s="672">
        <f>+'PT 25 MATERIALIDAD '!B134</f>
        <v>0</v>
      </c>
      <c r="C73" s="674">
        <f>+'PT 25 MATERIALIDAD '!C131</f>
        <v>0</v>
      </c>
      <c r="D73" s="241"/>
    </row>
    <row r="79" spans="2:4" s="743" customFormat="1" hidden="1" x14ac:dyDescent="0.25"/>
    <row r="80" spans="2:4" s="677" customFormat="1" hidden="1" x14ac:dyDescent="0.25"/>
    <row r="81" spans="2:6" s="677" customFormat="1" hidden="1" x14ac:dyDescent="0.25">
      <c r="B81" s="745" t="s">
        <v>596</v>
      </c>
      <c r="C81" s="746" t="s">
        <v>68</v>
      </c>
      <c r="D81" s="746" t="s">
        <v>11</v>
      </c>
      <c r="E81" s="746" t="s">
        <v>12</v>
      </c>
      <c r="F81" s="746" t="s">
        <v>13</v>
      </c>
    </row>
    <row r="82" spans="2:6" s="677" customFormat="1" hidden="1" x14ac:dyDescent="0.25">
      <c r="B82" s="747" t="s">
        <v>597</v>
      </c>
      <c r="C82" s="747" t="s">
        <v>282</v>
      </c>
      <c r="D82" s="747" t="s">
        <v>282</v>
      </c>
      <c r="E82" s="748" t="s">
        <v>282</v>
      </c>
      <c r="F82" s="749" t="s">
        <v>712</v>
      </c>
    </row>
    <row r="83" spans="2:6" s="677" customFormat="1" hidden="1" x14ac:dyDescent="0.25">
      <c r="B83" s="747" t="s">
        <v>12</v>
      </c>
      <c r="C83" s="747"/>
      <c r="D83" s="747"/>
      <c r="E83" s="748" t="s">
        <v>712</v>
      </c>
      <c r="F83" s="746"/>
    </row>
    <row r="84" spans="2:6" s="677" customFormat="1" hidden="1" x14ac:dyDescent="0.25">
      <c r="B84" s="747" t="s">
        <v>11</v>
      </c>
      <c r="C84" s="747"/>
      <c r="D84" s="747"/>
      <c r="E84" s="748"/>
      <c r="F84" s="746"/>
    </row>
    <row r="85" spans="2:6" s="677" customFormat="1" hidden="1" x14ac:dyDescent="0.25">
      <c r="B85" s="747" t="s">
        <v>13</v>
      </c>
      <c r="C85" s="747"/>
      <c r="D85" s="747"/>
      <c r="E85" s="748"/>
      <c r="F85" s="746"/>
    </row>
    <row r="86" spans="2:6" s="744" customFormat="1" hidden="1" x14ac:dyDescent="0.25"/>
    <row r="87" spans="2:6" s="743" customFormat="1" x14ac:dyDescent="0.25"/>
  </sheetData>
  <sheetProtection sheet="1" objects="1" scenarios="1" formatColumns="0" formatRows="0"/>
  <mergeCells count="18">
    <mergeCell ref="A1:M1"/>
    <mergeCell ref="K8:L8"/>
    <mergeCell ref="M8:M9"/>
    <mergeCell ref="C46:D46"/>
    <mergeCell ref="C47:D47"/>
    <mergeCell ref="A8:A9"/>
    <mergeCell ref="A7:M7"/>
    <mergeCell ref="A3:M3"/>
    <mergeCell ref="A4:M4"/>
    <mergeCell ref="J8:J9"/>
    <mergeCell ref="D2:G2"/>
    <mergeCell ref="C50:I53"/>
    <mergeCell ref="B8:B9"/>
    <mergeCell ref="C8:C9"/>
    <mergeCell ref="D8:D9"/>
    <mergeCell ref="F8:F9"/>
    <mergeCell ref="G8:G9"/>
    <mergeCell ref="H8:I8"/>
  </mergeCells>
  <conditionalFormatting sqref="A1:A2">
    <cfRule type="colorScale" priority="7">
      <colorScale>
        <cfvo type="min"/>
        <cfvo type="max"/>
        <color rgb="FF63BE7B"/>
        <color rgb="FFFCFCFF"/>
      </colorScale>
    </cfRule>
  </conditionalFormatting>
  <conditionalFormatting sqref="D10:D43">
    <cfRule type="cellIs" dxfId="8" priority="3" operator="equal">
      <formula>"ERROR"</formula>
    </cfRule>
    <cfRule type="cellIs" dxfId="7" priority="4" operator="equal">
      <formula>"ALTO"</formula>
    </cfRule>
    <cfRule type="cellIs" dxfId="6" priority="5" operator="equal">
      <formula>"MEDIO"</formula>
    </cfRule>
    <cfRule type="cellIs" dxfId="5" priority="6" operator="equal">
      <formula>"BAJO"</formula>
    </cfRule>
  </conditionalFormatting>
  <conditionalFormatting sqref="D10:D43">
    <cfRule type="cellIs" dxfId="4" priority="2" operator="equal">
      <formula>"CRÍTICO"</formula>
    </cfRule>
  </conditionalFormatting>
  <conditionalFormatting sqref="E82:E85">
    <cfRule type="duplicateValues" dxfId="3" priority="1"/>
  </conditionalFormatting>
  <dataValidations count="1">
    <dataValidation type="list" allowBlank="1" showInputMessage="1" showErrorMessage="1" sqref="E10:E43">
      <formula1>INDIRECT(D10)</formula1>
    </dataValidation>
  </dataValidation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abSelected="1" zoomScale="90" zoomScaleNormal="90" workbookViewId="0">
      <selection activeCell="A24" sqref="A24"/>
    </sheetView>
  </sheetViews>
  <sheetFormatPr baseColWidth="10" defaultRowHeight="15" x14ac:dyDescent="0.25"/>
  <cols>
    <col min="1" max="1" width="20.140625" customWidth="1"/>
    <col min="2" max="2" width="68.85546875" customWidth="1"/>
    <col min="3" max="3" width="39.85546875" style="693" hidden="1" customWidth="1"/>
    <col min="4" max="4" width="15" style="693" hidden="1" customWidth="1"/>
    <col min="5" max="5" width="12" hidden="1" customWidth="1"/>
    <col min="6" max="6" width="11.7109375" hidden="1" customWidth="1"/>
    <col min="7" max="7" width="13" hidden="1" customWidth="1"/>
    <col min="8" max="8" width="17.5703125" hidden="1" customWidth="1"/>
  </cols>
  <sheetData>
    <row r="1" spans="1:15" s="694" customFormat="1" ht="35.450000000000003" customHeight="1" x14ac:dyDescent="0.2">
      <c r="A1" s="906" t="s">
        <v>598</v>
      </c>
      <c r="B1" s="1135" t="s">
        <v>771</v>
      </c>
      <c r="C1" s="1135"/>
      <c r="D1" s="1135"/>
      <c r="E1" s="1135"/>
      <c r="F1" s="1135"/>
      <c r="G1" s="1135"/>
      <c r="H1" s="1135"/>
      <c r="I1" s="1135"/>
    </row>
    <row r="2" spans="1:15" s="694" customFormat="1" ht="35.450000000000003" customHeight="1" x14ac:dyDescent="0.2">
      <c r="A2" s="1134"/>
      <c r="B2" s="1136" t="s">
        <v>599</v>
      </c>
      <c r="C2" s="1136"/>
      <c r="D2" s="1136"/>
      <c r="E2" s="1136"/>
      <c r="F2" s="1136"/>
      <c r="G2" s="1136"/>
      <c r="H2" s="1136"/>
      <c r="I2" s="695"/>
    </row>
    <row r="3" spans="1:15" s="694" customFormat="1" ht="20.25" customHeight="1" x14ac:dyDescent="0.2">
      <c r="A3" s="740" t="s">
        <v>600</v>
      </c>
      <c r="B3" s="793"/>
      <c r="C3" s="740"/>
      <c r="D3" s="740"/>
      <c r="E3" s="740"/>
      <c r="F3" s="740"/>
      <c r="G3" s="740"/>
      <c r="H3" s="740"/>
      <c r="I3" s="696"/>
    </row>
    <row r="4" spans="1:15" s="694" customFormat="1" ht="59.25" customHeight="1" x14ac:dyDescent="0.2">
      <c r="A4" s="741" t="s">
        <v>601</v>
      </c>
      <c r="B4" s="794" t="s">
        <v>772</v>
      </c>
      <c r="C4" s="740"/>
      <c r="D4" s="740"/>
      <c r="E4" s="740"/>
      <c r="F4" s="740"/>
      <c r="G4" s="740"/>
      <c r="H4" s="740"/>
      <c r="I4" s="696"/>
    </row>
    <row r="5" spans="1:15" s="694" customFormat="1" ht="18" customHeight="1" x14ac:dyDescent="0.2">
      <c r="A5" s="740" t="s">
        <v>602</v>
      </c>
      <c r="B5" s="793"/>
      <c r="C5" s="740"/>
      <c r="D5" s="740"/>
      <c r="E5" s="740"/>
      <c r="F5" s="740"/>
      <c r="G5" s="740"/>
      <c r="H5" s="740"/>
      <c r="I5" s="696"/>
    </row>
    <row r="6" spans="1:15" s="694" customFormat="1" ht="18" customHeight="1" x14ac:dyDescent="0.2">
      <c r="A6" s="740" t="s">
        <v>603</v>
      </c>
      <c r="B6" s="795"/>
      <c r="C6" s="740"/>
      <c r="D6" s="740"/>
      <c r="E6" s="740"/>
      <c r="F6" s="740"/>
      <c r="G6" s="740"/>
      <c r="H6" s="740"/>
      <c r="I6" s="696"/>
    </row>
    <row r="7" spans="1:15" s="697" customFormat="1" ht="21" customHeight="1" x14ac:dyDescent="0.25">
      <c r="A7" s="1137" t="s">
        <v>604</v>
      </c>
      <c r="B7" s="1137"/>
      <c r="C7" s="1137"/>
      <c r="D7" s="1137"/>
      <c r="E7" s="1137"/>
      <c r="F7" s="1137"/>
      <c r="G7" s="1137"/>
      <c r="H7" s="1137"/>
    </row>
    <row r="8" spans="1:15" ht="28.5" customHeight="1" x14ac:dyDescent="0.25">
      <c r="A8" s="1138" t="s">
        <v>605</v>
      </c>
      <c r="B8" s="1138" t="s">
        <v>606</v>
      </c>
      <c r="C8" s="1141" t="s">
        <v>607</v>
      </c>
      <c r="D8" s="1142"/>
      <c r="E8" s="1145" t="s">
        <v>608</v>
      </c>
      <c r="F8" s="1145"/>
      <c r="G8" s="1145"/>
      <c r="H8" s="1145"/>
    </row>
    <row r="9" spans="1:15" ht="22.5" customHeight="1" x14ac:dyDescent="0.25">
      <c r="A9" s="1139"/>
      <c r="B9" s="1139"/>
      <c r="C9" s="1143"/>
      <c r="D9" s="1144"/>
      <c r="E9" s="1145" t="s">
        <v>609</v>
      </c>
      <c r="F9" s="1145" t="s">
        <v>610</v>
      </c>
      <c r="G9" s="1145"/>
      <c r="H9" s="1145" t="s">
        <v>611</v>
      </c>
    </row>
    <row r="10" spans="1:15" ht="25.5" x14ac:dyDescent="0.25">
      <c r="A10" s="1140"/>
      <c r="B10" s="1140"/>
      <c r="C10" s="698" t="s">
        <v>612</v>
      </c>
      <c r="D10" s="698" t="s">
        <v>613</v>
      </c>
      <c r="E10" s="1146"/>
      <c r="F10" s="699" t="s">
        <v>614</v>
      </c>
      <c r="G10" s="699" t="s">
        <v>615</v>
      </c>
      <c r="H10" s="1145"/>
    </row>
    <row r="11" spans="1:15" ht="15.75" x14ac:dyDescent="0.25">
      <c r="A11" s="700" t="s">
        <v>616</v>
      </c>
      <c r="B11" s="701" t="s">
        <v>617</v>
      </c>
      <c r="C11" s="702"/>
      <c r="D11" s="702"/>
      <c r="E11" s="703"/>
      <c r="F11" s="703"/>
      <c r="G11" s="704"/>
      <c r="H11" s="704"/>
    </row>
    <row r="12" spans="1:15" ht="21" customHeight="1" x14ac:dyDescent="0.25">
      <c r="A12" s="700" t="s">
        <v>618</v>
      </c>
      <c r="B12" s="705" t="s">
        <v>181</v>
      </c>
      <c r="C12" s="702"/>
      <c r="D12" s="702"/>
      <c r="E12" s="703"/>
      <c r="F12" s="703"/>
      <c r="G12" s="704"/>
      <c r="H12" s="704"/>
    </row>
    <row r="13" spans="1:15" ht="15.75" x14ac:dyDescent="0.25">
      <c r="A13" s="700" t="s">
        <v>619</v>
      </c>
      <c r="B13" s="701" t="s">
        <v>620</v>
      </c>
      <c r="C13" s="702"/>
      <c r="D13" s="702"/>
      <c r="E13" s="703"/>
      <c r="F13" s="703"/>
      <c r="G13" s="704"/>
      <c r="H13" s="704"/>
      <c r="J13" s="1147" t="s">
        <v>621</v>
      </c>
      <c r="K13" s="1147"/>
      <c r="L13" s="1147"/>
      <c r="M13" s="1147"/>
      <c r="N13" s="1147"/>
      <c r="O13" s="1147"/>
    </row>
    <row r="14" spans="1:15" ht="15.75" x14ac:dyDescent="0.25">
      <c r="A14" s="700" t="s">
        <v>622</v>
      </c>
      <c r="B14" s="701" t="s">
        <v>623</v>
      </c>
      <c r="C14" s="702"/>
      <c r="D14" s="702"/>
      <c r="E14" s="703"/>
      <c r="F14" s="703"/>
      <c r="G14" s="704"/>
      <c r="H14" s="704"/>
      <c r="J14" s="706" t="s">
        <v>624</v>
      </c>
      <c r="K14" s="1148" t="s">
        <v>625</v>
      </c>
      <c r="L14" s="1148"/>
      <c r="M14" s="1148"/>
      <c r="N14" s="1148"/>
      <c r="O14" s="1148"/>
    </row>
    <row r="15" spans="1:15" ht="18.75" x14ac:dyDescent="0.25">
      <c r="A15" s="707" t="s">
        <v>626</v>
      </c>
      <c r="B15" s="708" t="s">
        <v>627</v>
      </c>
      <c r="C15" s="702"/>
      <c r="D15" s="702"/>
      <c r="E15" s="703"/>
      <c r="F15" s="703"/>
      <c r="G15" s="704"/>
      <c r="H15" s="704"/>
      <c r="J15" s="709" t="s">
        <v>628</v>
      </c>
      <c r="K15" s="1120" t="s">
        <v>629</v>
      </c>
      <c r="L15" s="1121"/>
      <c r="M15" s="1121"/>
      <c r="N15" s="1121"/>
      <c r="O15" s="1122"/>
    </row>
    <row r="16" spans="1:15" ht="18.75" x14ac:dyDescent="0.25">
      <c r="A16" s="707" t="s">
        <v>630</v>
      </c>
      <c r="B16" s="708" t="s">
        <v>631</v>
      </c>
      <c r="C16" s="702"/>
      <c r="D16" s="702"/>
      <c r="E16" s="703"/>
      <c r="F16" s="703"/>
      <c r="G16" s="704"/>
      <c r="H16" s="704"/>
      <c r="J16" s="710" t="s">
        <v>632</v>
      </c>
      <c r="K16" s="1124" t="s">
        <v>633</v>
      </c>
      <c r="L16" s="1125"/>
      <c r="M16" s="1125"/>
      <c r="N16" s="1125"/>
      <c r="O16" s="1126"/>
    </row>
    <row r="17" spans="1:15" ht="18.75" x14ac:dyDescent="0.25">
      <c r="A17" s="700" t="s">
        <v>634</v>
      </c>
      <c r="B17" s="701" t="s">
        <v>635</v>
      </c>
      <c r="C17" s="702"/>
      <c r="D17" s="702"/>
      <c r="E17" s="703"/>
      <c r="F17" s="703"/>
      <c r="G17" s="704"/>
      <c r="H17" s="704"/>
      <c r="J17" s="711" t="s">
        <v>636</v>
      </c>
      <c r="K17" s="1120" t="s">
        <v>637</v>
      </c>
      <c r="L17" s="1121"/>
      <c r="M17" s="1121"/>
      <c r="N17" s="1121"/>
      <c r="O17" s="1122"/>
    </row>
    <row r="18" spans="1:15" ht="18.75" customHeight="1" x14ac:dyDescent="0.25">
      <c r="A18" s="707" t="s">
        <v>638</v>
      </c>
      <c r="B18" s="708" t="s">
        <v>777</v>
      </c>
      <c r="C18" s="702"/>
      <c r="D18" s="702"/>
      <c r="E18" s="703"/>
      <c r="F18" s="703"/>
      <c r="G18" s="704"/>
      <c r="H18" s="704"/>
      <c r="J18" s="710" t="s">
        <v>639</v>
      </c>
      <c r="K18" s="1124" t="s">
        <v>640</v>
      </c>
      <c r="L18" s="1125"/>
      <c r="M18" s="1125"/>
      <c r="N18" s="1125"/>
      <c r="O18" s="1126"/>
    </row>
    <row r="19" spans="1:15" ht="18.75" x14ac:dyDescent="0.25">
      <c r="A19" s="707" t="s">
        <v>641</v>
      </c>
      <c r="B19" s="708" t="s">
        <v>642</v>
      </c>
      <c r="C19" s="702"/>
      <c r="D19" s="702"/>
      <c r="E19" s="703"/>
      <c r="F19" s="703"/>
      <c r="G19" s="704"/>
      <c r="H19" s="704"/>
      <c r="J19" s="709" t="s">
        <v>374</v>
      </c>
      <c r="K19" s="1120" t="s">
        <v>643</v>
      </c>
      <c r="L19" s="1121"/>
      <c r="M19" s="1121"/>
      <c r="N19" s="1121"/>
      <c r="O19" s="1122"/>
    </row>
    <row r="20" spans="1:15" ht="18.75" x14ac:dyDescent="0.25">
      <c r="A20" s="707" t="s">
        <v>644</v>
      </c>
      <c r="B20" s="708" t="s">
        <v>645</v>
      </c>
      <c r="C20" s="702"/>
      <c r="D20" s="702"/>
      <c r="E20" s="703"/>
      <c r="F20" s="703"/>
      <c r="G20" s="704"/>
      <c r="H20" s="704"/>
      <c r="J20" s="712" t="s">
        <v>646</v>
      </c>
      <c r="K20" s="1124" t="s">
        <v>647</v>
      </c>
      <c r="L20" s="1125"/>
      <c r="M20" s="1125"/>
      <c r="N20" s="1125"/>
      <c r="O20" s="1126"/>
    </row>
    <row r="21" spans="1:15" ht="18.75" x14ac:dyDescent="0.25">
      <c r="A21" s="707" t="s">
        <v>648</v>
      </c>
      <c r="B21" s="708" t="s">
        <v>649</v>
      </c>
      <c r="C21" s="702"/>
      <c r="D21" s="702"/>
      <c r="E21" s="703"/>
      <c r="F21" s="703"/>
      <c r="G21" s="704"/>
      <c r="H21" s="704"/>
      <c r="J21" s="709" t="s">
        <v>650</v>
      </c>
      <c r="K21" s="1120" t="s">
        <v>651</v>
      </c>
      <c r="L21" s="1121"/>
      <c r="M21" s="1121"/>
      <c r="N21" s="1121"/>
      <c r="O21" s="1122"/>
    </row>
    <row r="22" spans="1:15" ht="21" customHeight="1" x14ac:dyDescent="0.25">
      <c r="A22" s="707" t="s">
        <v>652</v>
      </c>
      <c r="B22" s="708" t="s">
        <v>653</v>
      </c>
      <c r="C22" s="702"/>
      <c r="D22" s="702"/>
      <c r="E22" s="703"/>
      <c r="F22" s="703"/>
      <c r="G22" s="704"/>
      <c r="H22" s="704"/>
      <c r="J22" s="710" t="s">
        <v>654</v>
      </c>
      <c r="K22" s="1124" t="s">
        <v>655</v>
      </c>
      <c r="L22" s="1125"/>
      <c r="M22" s="1125"/>
      <c r="N22" s="1125"/>
      <c r="O22" s="1126"/>
    </row>
    <row r="23" spans="1:15" ht="18.75" x14ac:dyDescent="0.25">
      <c r="A23" s="707" t="s">
        <v>656</v>
      </c>
      <c r="B23" s="708" t="s">
        <v>657</v>
      </c>
      <c r="C23" s="702"/>
      <c r="D23" s="702"/>
      <c r="E23" s="703"/>
      <c r="F23" s="703"/>
      <c r="G23" s="704"/>
      <c r="H23" s="704"/>
      <c r="J23" s="711" t="s">
        <v>658</v>
      </c>
      <c r="K23" s="1120" t="s">
        <v>659</v>
      </c>
      <c r="L23" s="1121"/>
      <c r="M23" s="1121"/>
      <c r="N23" s="1121"/>
      <c r="O23" s="1122"/>
    </row>
    <row r="24" spans="1:15" ht="18.75" x14ac:dyDescent="0.25">
      <c r="A24" s="707" t="s">
        <v>660</v>
      </c>
      <c r="B24" s="708" t="s">
        <v>661</v>
      </c>
      <c r="C24" s="702"/>
      <c r="D24" s="702"/>
      <c r="E24" s="703"/>
      <c r="F24" s="703"/>
      <c r="G24" s="704"/>
      <c r="H24" s="704"/>
      <c r="J24" s="712" t="s">
        <v>662</v>
      </c>
      <c r="K24" s="1124" t="s">
        <v>663</v>
      </c>
      <c r="L24" s="1125"/>
      <c r="M24" s="1125"/>
      <c r="N24" s="1125"/>
      <c r="O24" s="1126"/>
    </row>
    <row r="25" spans="1:15" ht="18.75" x14ac:dyDescent="0.25">
      <c r="A25" s="707" t="s">
        <v>664</v>
      </c>
      <c r="B25" s="708" t="s">
        <v>404</v>
      </c>
      <c r="C25" s="702"/>
      <c r="D25" s="702"/>
      <c r="E25" s="703"/>
      <c r="F25" s="703"/>
      <c r="G25" s="704"/>
      <c r="H25" s="704"/>
      <c r="J25" s="709" t="s">
        <v>665</v>
      </c>
      <c r="K25" s="1120" t="s">
        <v>666</v>
      </c>
      <c r="L25" s="1121"/>
      <c r="M25" s="1121"/>
      <c r="N25" s="1121"/>
      <c r="O25" s="1122"/>
    </row>
    <row r="26" spans="1:15" ht="15.75" x14ac:dyDescent="0.25">
      <c r="A26" s="713"/>
      <c r="B26" s="714"/>
      <c r="C26" s="702"/>
      <c r="D26" s="702"/>
      <c r="E26" s="703"/>
      <c r="F26" s="703"/>
      <c r="G26" s="704"/>
      <c r="H26" s="704"/>
      <c r="J26" s="715"/>
      <c r="K26" s="1127"/>
      <c r="L26" s="1128"/>
      <c r="M26" s="1128"/>
      <c r="N26" s="1128"/>
      <c r="O26" s="1129"/>
    </row>
    <row r="27" spans="1:15" ht="12.75" customHeight="1" x14ac:dyDescent="0.25">
      <c r="A27" s="700" t="s">
        <v>667</v>
      </c>
      <c r="B27" s="716" t="s">
        <v>668</v>
      </c>
      <c r="C27" s="702"/>
      <c r="D27" s="702"/>
      <c r="E27" s="717"/>
      <c r="F27" s="717"/>
      <c r="G27" s="718"/>
      <c r="H27" s="718"/>
      <c r="J27" s="719"/>
      <c r="K27" s="1130"/>
      <c r="L27" s="1131"/>
      <c r="M27" s="1131"/>
      <c r="N27" s="1131"/>
      <c r="O27" s="1132"/>
    </row>
    <row r="28" spans="1:15" ht="15.75" x14ac:dyDescent="0.25">
      <c r="A28" s="700" t="s">
        <v>669</v>
      </c>
      <c r="B28" s="720" t="s">
        <v>670</v>
      </c>
      <c r="C28" s="702"/>
      <c r="D28" s="702"/>
      <c r="E28" s="717"/>
      <c r="F28" s="717"/>
      <c r="G28" s="718"/>
      <c r="H28" s="718"/>
      <c r="J28" s="715"/>
      <c r="K28" s="1127"/>
      <c r="L28" s="1128"/>
      <c r="M28" s="1128"/>
      <c r="N28" s="1128"/>
      <c r="O28" s="1129"/>
    </row>
    <row r="29" spans="1:15" ht="18" customHeight="1" x14ac:dyDescent="0.25">
      <c r="A29" s="707" t="s">
        <v>671</v>
      </c>
      <c r="B29" s="707" t="s">
        <v>672</v>
      </c>
      <c r="C29" s="702"/>
      <c r="D29" s="702"/>
      <c r="E29" s="717"/>
      <c r="F29" s="717"/>
      <c r="G29" s="718"/>
      <c r="H29" s="718"/>
    </row>
    <row r="30" spans="1:15" ht="15.75" customHeight="1" x14ac:dyDescent="0.25">
      <c r="A30" s="707" t="s">
        <v>673</v>
      </c>
      <c r="B30" s="721" t="s">
        <v>674</v>
      </c>
      <c r="C30" s="702"/>
      <c r="D30" s="702"/>
      <c r="E30" s="717"/>
      <c r="F30" s="717"/>
      <c r="G30" s="718"/>
      <c r="H30" s="718"/>
    </row>
    <row r="31" spans="1:15" ht="15.75" x14ac:dyDescent="0.25">
      <c r="A31" s="707" t="s">
        <v>675</v>
      </c>
      <c r="B31" s="708" t="s">
        <v>661</v>
      </c>
      <c r="C31" s="702"/>
      <c r="D31" s="702"/>
      <c r="E31" s="717"/>
      <c r="F31" s="717"/>
      <c r="G31" s="718"/>
      <c r="H31" s="718"/>
    </row>
    <row r="32" spans="1:15" ht="21" customHeight="1" x14ac:dyDescent="0.25">
      <c r="A32" s="700" t="s">
        <v>676</v>
      </c>
      <c r="B32" s="700" t="s">
        <v>404</v>
      </c>
      <c r="C32" s="702"/>
      <c r="D32" s="702"/>
      <c r="E32" s="717"/>
      <c r="F32" s="717"/>
      <c r="G32" s="718"/>
      <c r="H32" s="718"/>
    </row>
    <row r="33" spans="1:8" ht="15.75" x14ac:dyDescent="0.25">
      <c r="A33" s="722"/>
      <c r="B33" s="723"/>
      <c r="C33" s="702"/>
      <c r="D33" s="702"/>
      <c r="E33" s="717"/>
      <c r="F33" s="717"/>
      <c r="G33" s="718"/>
      <c r="H33" s="718"/>
    </row>
    <row r="34" spans="1:8" ht="15.75" x14ac:dyDescent="0.25">
      <c r="A34" s="700" t="s">
        <v>677</v>
      </c>
      <c r="B34" s="716" t="s">
        <v>678</v>
      </c>
      <c r="C34" s="702"/>
      <c r="D34" s="702"/>
      <c r="E34" s="717"/>
      <c r="F34" s="717"/>
      <c r="G34" s="718"/>
      <c r="H34" s="718"/>
    </row>
    <row r="35" spans="1:8" ht="15.75" x14ac:dyDescent="0.25">
      <c r="A35" s="700" t="s">
        <v>679</v>
      </c>
      <c r="B35" s="700" t="s">
        <v>680</v>
      </c>
      <c r="C35" s="702"/>
      <c r="D35" s="702"/>
      <c r="E35" s="717"/>
      <c r="F35" s="717"/>
      <c r="G35" s="718"/>
      <c r="H35" s="718"/>
    </row>
    <row r="36" spans="1:8" ht="18.75" customHeight="1" x14ac:dyDescent="0.25">
      <c r="A36" s="700" t="s">
        <v>681</v>
      </c>
      <c r="B36" s="700" t="s">
        <v>682</v>
      </c>
      <c r="C36" s="702"/>
      <c r="D36" s="702"/>
      <c r="E36" s="717"/>
      <c r="F36" s="717"/>
      <c r="G36" s="718"/>
      <c r="H36" s="718"/>
    </row>
    <row r="37" spans="1:8" ht="15.75" x14ac:dyDescent="0.25">
      <c r="A37" s="707" t="s">
        <v>683</v>
      </c>
      <c r="B37" s="700" t="s">
        <v>684</v>
      </c>
      <c r="C37" s="702"/>
      <c r="D37" s="702"/>
      <c r="E37" s="717"/>
      <c r="F37" s="717"/>
      <c r="G37" s="718"/>
      <c r="H37" s="718"/>
    </row>
    <row r="38" spans="1:8" ht="15.75" x14ac:dyDescent="0.25">
      <c r="A38" s="700" t="s">
        <v>685</v>
      </c>
      <c r="B38" s="700" t="s">
        <v>686</v>
      </c>
      <c r="C38" s="702"/>
      <c r="D38" s="702"/>
      <c r="E38" s="717"/>
      <c r="F38" s="717"/>
      <c r="G38" s="718"/>
      <c r="H38" s="718"/>
    </row>
    <row r="39" spans="1:8" ht="15.75" x14ac:dyDescent="0.25">
      <c r="A39" s="700" t="s">
        <v>687</v>
      </c>
      <c r="B39" s="700" t="s">
        <v>688</v>
      </c>
      <c r="C39" s="702"/>
      <c r="D39" s="702"/>
      <c r="E39" s="717"/>
      <c r="F39" s="717"/>
      <c r="G39" s="718"/>
      <c r="H39" s="718"/>
    </row>
    <row r="40" spans="1:8" ht="15.75" x14ac:dyDescent="0.25">
      <c r="A40" s="700" t="s">
        <v>689</v>
      </c>
      <c r="B40" s="700" t="s">
        <v>661</v>
      </c>
      <c r="C40" s="702"/>
      <c r="D40" s="702"/>
      <c r="E40" s="717"/>
      <c r="F40" s="717"/>
      <c r="G40" s="718"/>
      <c r="H40" s="718"/>
    </row>
    <row r="41" spans="1:8" ht="15.75" x14ac:dyDescent="0.25">
      <c r="A41" s="700" t="s">
        <v>690</v>
      </c>
      <c r="B41" s="700" t="s">
        <v>404</v>
      </c>
      <c r="C41" s="702"/>
      <c r="D41" s="702"/>
      <c r="E41" s="717"/>
      <c r="F41" s="717"/>
      <c r="G41" s="718"/>
      <c r="H41" s="718"/>
    </row>
    <row r="42" spans="1:8" ht="15.75" x14ac:dyDescent="0.25">
      <c r="A42" s="724"/>
      <c r="B42" s="724"/>
      <c r="C42" s="702"/>
      <c r="D42" s="702"/>
      <c r="E42" s="717"/>
      <c r="F42" s="717"/>
      <c r="G42" s="718"/>
      <c r="H42" s="718"/>
    </row>
    <row r="43" spans="1:8" ht="15.75" x14ac:dyDescent="0.25">
      <c r="A43" s="707" t="s">
        <v>691</v>
      </c>
      <c r="B43" s="725" t="s">
        <v>692</v>
      </c>
      <c r="C43" s="702"/>
      <c r="D43" s="702"/>
      <c r="E43" s="717"/>
      <c r="F43" s="717"/>
      <c r="G43" s="718"/>
      <c r="H43" s="718"/>
    </row>
    <row r="44" spans="1:8" ht="15.75" x14ac:dyDescent="0.25">
      <c r="A44" s="707" t="s">
        <v>693</v>
      </c>
      <c r="B44" s="707" t="s">
        <v>694</v>
      </c>
      <c r="C44" s="702"/>
      <c r="D44" s="702"/>
      <c r="E44" s="717"/>
      <c r="F44" s="717"/>
      <c r="G44" s="718"/>
      <c r="H44" s="718"/>
    </row>
    <row r="45" spans="1:8" ht="15.75" x14ac:dyDescent="0.25">
      <c r="A45" s="707" t="s">
        <v>695</v>
      </c>
      <c r="B45" s="707" t="s">
        <v>696</v>
      </c>
      <c r="C45" s="702"/>
      <c r="D45" s="702"/>
      <c r="E45" s="717"/>
      <c r="F45" s="717"/>
      <c r="G45" s="718"/>
      <c r="H45" s="718"/>
    </row>
    <row r="46" spans="1:8" ht="15.75" x14ac:dyDescent="0.25">
      <c r="A46" s="707" t="s">
        <v>695</v>
      </c>
      <c r="B46" s="707" t="s">
        <v>661</v>
      </c>
      <c r="C46" s="702"/>
      <c r="D46" s="702"/>
      <c r="E46" s="717"/>
      <c r="F46" s="717"/>
      <c r="G46" s="718"/>
      <c r="H46" s="718"/>
    </row>
    <row r="47" spans="1:8" ht="15.75" x14ac:dyDescent="0.25">
      <c r="A47" s="707" t="s">
        <v>695</v>
      </c>
      <c r="B47" s="707" t="s">
        <v>697</v>
      </c>
      <c r="C47" s="702"/>
      <c r="D47" s="702"/>
      <c r="E47" s="717"/>
      <c r="F47" s="717"/>
      <c r="G47" s="718"/>
      <c r="H47" s="718"/>
    </row>
    <row r="48" spans="1:8" ht="15.75" x14ac:dyDescent="0.25">
      <c r="A48" s="707" t="s">
        <v>695</v>
      </c>
      <c r="B48" s="707" t="s">
        <v>698</v>
      </c>
      <c r="C48" s="702"/>
      <c r="D48" s="702"/>
      <c r="E48" s="717"/>
      <c r="F48" s="717"/>
      <c r="G48" s="718"/>
      <c r="H48" s="718"/>
    </row>
    <row r="49" spans="1:9" ht="15.75" x14ac:dyDescent="0.25">
      <c r="A49" s="726"/>
      <c r="B49" s="727"/>
      <c r="C49" s="702"/>
      <c r="D49" s="702"/>
      <c r="E49" s="717"/>
      <c r="F49" s="717"/>
      <c r="G49" s="718"/>
      <c r="H49" s="718"/>
    </row>
    <row r="50" spans="1:9" ht="15.75" x14ac:dyDescent="0.25">
      <c r="A50" s="707" t="s">
        <v>699</v>
      </c>
      <c r="B50" s="725" t="s">
        <v>700</v>
      </c>
      <c r="C50" s="702"/>
      <c r="D50" s="702"/>
      <c r="E50" s="717"/>
      <c r="F50" s="717"/>
      <c r="G50" s="718"/>
      <c r="H50" s="718"/>
    </row>
    <row r="51" spans="1:9" ht="15.75" x14ac:dyDescent="0.25">
      <c r="A51" s="707" t="s">
        <v>701</v>
      </c>
      <c r="B51" s="707" t="s">
        <v>694</v>
      </c>
      <c r="C51" s="702"/>
      <c r="D51" s="702"/>
      <c r="E51" s="717"/>
      <c r="F51" s="717"/>
      <c r="G51" s="718"/>
      <c r="H51" s="718"/>
    </row>
    <row r="52" spans="1:9" ht="15.75" x14ac:dyDescent="0.25">
      <c r="A52" s="707" t="s">
        <v>702</v>
      </c>
      <c r="B52" s="707" t="s">
        <v>698</v>
      </c>
      <c r="C52" s="702"/>
      <c r="D52" s="702"/>
      <c r="E52" s="717"/>
      <c r="F52" s="717"/>
      <c r="G52" s="718"/>
      <c r="H52" s="718"/>
    </row>
    <row r="53" spans="1:9" ht="15.75" x14ac:dyDescent="0.25">
      <c r="A53" s="707" t="s">
        <v>703</v>
      </c>
      <c r="B53" s="728" t="s">
        <v>704</v>
      </c>
      <c r="C53" s="702"/>
      <c r="D53" s="702"/>
      <c r="E53" s="717"/>
      <c r="F53" s="717"/>
      <c r="G53" s="718"/>
      <c r="H53" s="718"/>
    </row>
    <row r="54" spans="1:9" ht="15.75" x14ac:dyDescent="0.25">
      <c r="A54" s="707" t="s">
        <v>705</v>
      </c>
      <c r="B54" s="707" t="s">
        <v>706</v>
      </c>
      <c r="C54" s="702"/>
      <c r="D54" s="702"/>
      <c r="E54" s="717"/>
      <c r="F54" s="717"/>
      <c r="G54" s="718"/>
      <c r="H54" s="718"/>
    </row>
    <row r="55" spans="1:9" ht="15.75" customHeight="1" x14ac:dyDescent="0.25">
      <c r="A55" s="729"/>
      <c r="B55" s="572"/>
      <c r="C55" s="702"/>
      <c r="D55" s="702"/>
      <c r="E55" s="717"/>
      <c r="F55" s="717"/>
      <c r="G55" s="718"/>
      <c r="H55" s="718"/>
    </row>
    <row r="56" spans="1:9" ht="57.75" customHeight="1" x14ac:dyDescent="0.25">
      <c r="A56" s="730" t="s">
        <v>707</v>
      </c>
      <c r="B56" s="1133" t="s">
        <v>708</v>
      </c>
      <c r="C56" s="1133"/>
      <c r="D56" s="1133"/>
      <c r="E56" s="1133"/>
      <c r="F56" s="1133"/>
      <c r="G56" s="1133"/>
      <c r="H56" s="1133"/>
    </row>
    <row r="57" spans="1:9" ht="32.25" customHeight="1" x14ac:dyDescent="0.25">
      <c r="A57" s="731"/>
      <c r="B57" s="732" t="s">
        <v>709</v>
      </c>
      <c r="C57" s="733"/>
      <c r="D57" s="733"/>
      <c r="E57" s="734"/>
      <c r="F57" s="734"/>
      <c r="G57" s="734"/>
      <c r="H57" s="734"/>
    </row>
    <row r="58" spans="1:9" x14ac:dyDescent="0.25">
      <c r="A58" s="731"/>
      <c r="B58" s="735"/>
      <c r="C58" s="733"/>
      <c r="D58" s="733"/>
      <c r="E58" s="734"/>
      <c r="F58" s="734"/>
      <c r="G58" s="734"/>
      <c r="H58" s="734"/>
    </row>
    <row r="59" spans="1:9" s="11" customFormat="1" ht="18.75" customHeight="1" x14ac:dyDescent="0.25">
      <c r="A59" s="218"/>
      <c r="B59" s="736" t="s">
        <v>362</v>
      </c>
      <c r="C59" s="737" t="s">
        <v>710</v>
      </c>
      <c r="D59" s="561"/>
      <c r="F59" s="738"/>
      <c r="G59" s="218"/>
      <c r="H59" s="218"/>
      <c r="I59" s="218"/>
    </row>
    <row r="60" spans="1:9" s="11" customFormat="1" x14ac:dyDescent="0.25">
      <c r="B60" s="42"/>
    </row>
    <row r="61" spans="1:9" s="11" customFormat="1" x14ac:dyDescent="0.25">
      <c r="B61" s="42"/>
    </row>
    <row r="62" spans="1:9" s="11" customFormat="1" x14ac:dyDescent="0.25">
      <c r="B62" s="42"/>
    </row>
    <row r="63" spans="1:9" s="11" customFormat="1" x14ac:dyDescent="0.25">
      <c r="B63" s="42"/>
    </row>
    <row r="64" spans="1:9" s="11" customFormat="1" x14ac:dyDescent="0.25">
      <c r="B64" s="42"/>
    </row>
    <row r="65" spans="1:8" s="11" customFormat="1" x14ac:dyDescent="0.25">
      <c r="B65" s="42"/>
    </row>
    <row r="66" spans="1:8" ht="30" customHeight="1" x14ac:dyDescent="0.25"/>
    <row r="67" spans="1:8" ht="73.900000000000006" customHeight="1" x14ac:dyDescent="0.25">
      <c r="A67" s="1123"/>
      <c r="B67" s="1123"/>
      <c r="C67" s="1123"/>
      <c r="D67" s="1123"/>
      <c r="E67" s="1123"/>
      <c r="F67" s="1123"/>
      <c r="G67" s="1123"/>
      <c r="H67" s="1123"/>
    </row>
    <row r="68" spans="1:8" ht="30" customHeight="1" x14ac:dyDescent="0.25"/>
    <row r="69" spans="1:8" ht="30" customHeight="1" x14ac:dyDescent="0.25"/>
    <row r="70" spans="1:8" ht="30" customHeight="1" x14ac:dyDescent="0.25"/>
    <row r="71" spans="1:8" ht="30" customHeight="1" x14ac:dyDescent="0.25"/>
    <row r="72" spans="1:8" ht="30" customHeight="1" x14ac:dyDescent="0.25"/>
    <row r="73" spans="1:8" ht="30" customHeight="1" x14ac:dyDescent="0.25"/>
    <row r="74" spans="1:8" ht="30" customHeight="1" x14ac:dyDescent="0.25"/>
    <row r="75" spans="1:8" ht="30" customHeight="1" x14ac:dyDescent="0.25"/>
  </sheetData>
  <sheetProtection formatCells="0" formatColumns="0" formatRows="0"/>
  <mergeCells count="29">
    <mergeCell ref="A1:A2"/>
    <mergeCell ref="B1:I1"/>
    <mergeCell ref="B2:H2"/>
    <mergeCell ref="K18:O18"/>
    <mergeCell ref="A7:H7"/>
    <mergeCell ref="A8:A10"/>
    <mergeCell ref="B8:B10"/>
    <mergeCell ref="C8:D9"/>
    <mergeCell ref="E8:H8"/>
    <mergeCell ref="E9:E10"/>
    <mergeCell ref="F9:G9"/>
    <mergeCell ref="H9:H10"/>
    <mergeCell ref="J13:O13"/>
    <mergeCell ref="K14:O14"/>
    <mergeCell ref="K15:O15"/>
    <mergeCell ref="K16:O16"/>
    <mergeCell ref="K17:O17"/>
    <mergeCell ref="A67:H67"/>
    <mergeCell ref="K19:O19"/>
    <mergeCell ref="K20:O20"/>
    <mergeCell ref="K21:O21"/>
    <mergeCell ref="K22:O22"/>
    <mergeCell ref="K23:O23"/>
    <mergeCell ref="K24:O24"/>
    <mergeCell ref="K25:O25"/>
    <mergeCell ref="K26:O26"/>
    <mergeCell ref="K27:O27"/>
    <mergeCell ref="K28:O28"/>
    <mergeCell ref="B56:H56"/>
  </mergeCells>
  <pageMargins left="0.39370078740157483" right="0.19685039370078741" top="0.39370078740157483" bottom="0.39370078740157483" header="0.31496062992125984" footer="0.31496062992125984"/>
  <pageSetup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D21"/>
  <sheetViews>
    <sheetView topLeftCell="A11" zoomScale="110" zoomScaleNormal="110" workbookViewId="0">
      <selection activeCell="C7" sqref="C7"/>
    </sheetView>
  </sheetViews>
  <sheetFormatPr baseColWidth="10" defaultColWidth="11.42578125" defaultRowHeight="15" x14ac:dyDescent="0.25"/>
  <cols>
    <col min="1" max="1" width="11.42578125" style="101"/>
    <col min="2" max="2" width="14" style="105" customWidth="1"/>
    <col min="3" max="3" width="25.85546875" style="101" customWidth="1"/>
    <col min="4" max="4" width="66.28515625" style="101" customWidth="1"/>
    <col min="5" max="16384" width="11.42578125" style="101"/>
  </cols>
  <sheetData>
    <row r="2" spans="2:4" ht="36.75" customHeight="1" x14ac:dyDescent="0.25">
      <c r="B2" s="1149" t="s">
        <v>247</v>
      </c>
      <c r="C2" s="1150"/>
      <c r="D2" s="1151"/>
    </row>
    <row r="3" spans="2:4" ht="15.75" x14ac:dyDescent="0.25">
      <c r="B3" s="90" t="s">
        <v>214</v>
      </c>
      <c r="C3" s="90" t="s">
        <v>203</v>
      </c>
      <c r="D3" s="90" t="s">
        <v>225</v>
      </c>
    </row>
    <row r="4" spans="2:4" ht="24" x14ac:dyDescent="0.25">
      <c r="B4" s="88">
        <v>1</v>
      </c>
      <c r="C4" s="106" t="s">
        <v>191</v>
      </c>
      <c r="D4" s="107" t="s">
        <v>204</v>
      </c>
    </row>
    <row r="5" spans="2:4" ht="36" x14ac:dyDescent="0.25">
      <c r="B5" s="88">
        <v>2</v>
      </c>
      <c r="C5" s="106" t="s">
        <v>192</v>
      </c>
      <c r="D5" s="107" t="s">
        <v>205</v>
      </c>
    </row>
    <row r="6" spans="2:4" ht="24" x14ac:dyDescent="0.25">
      <c r="B6" s="88">
        <v>3</v>
      </c>
      <c r="C6" s="106" t="s">
        <v>96</v>
      </c>
      <c r="D6" s="107" t="s">
        <v>206</v>
      </c>
    </row>
    <row r="7" spans="2:4" ht="60" x14ac:dyDescent="0.25">
      <c r="B7" s="88">
        <v>4</v>
      </c>
      <c r="C7" s="106" t="s">
        <v>193</v>
      </c>
      <c r="D7" s="107" t="s">
        <v>207</v>
      </c>
    </row>
    <row r="8" spans="2:4" ht="36" x14ac:dyDescent="0.25">
      <c r="B8" s="88">
        <v>5</v>
      </c>
      <c r="C8" s="106" t="s">
        <v>194</v>
      </c>
      <c r="D8" s="107" t="s">
        <v>208</v>
      </c>
    </row>
    <row r="9" spans="2:4" ht="36" x14ac:dyDescent="0.25">
      <c r="B9" s="88">
        <v>6</v>
      </c>
      <c r="C9" s="106" t="s">
        <v>195</v>
      </c>
      <c r="D9" s="107" t="s">
        <v>209</v>
      </c>
    </row>
    <row r="10" spans="2:4" ht="36" x14ac:dyDescent="0.25">
      <c r="B10" s="88">
        <v>7</v>
      </c>
      <c r="C10" s="106" t="s">
        <v>196</v>
      </c>
      <c r="D10" s="107" t="s">
        <v>210</v>
      </c>
    </row>
    <row r="11" spans="2:4" ht="36" x14ac:dyDescent="0.25">
      <c r="B11" s="88">
        <v>8</v>
      </c>
      <c r="C11" s="106" t="s">
        <v>197</v>
      </c>
      <c r="D11" s="107" t="s">
        <v>211</v>
      </c>
    </row>
    <row r="12" spans="2:4" ht="76.5" customHeight="1" x14ac:dyDescent="0.25">
      <c r="B12" s="88">
        <v>9</v>
      </c>
      <c r="C12" s="106" t="s">
        <v>198</v>
      </c>
      <c r="D12" s="107" t="s">
        <v>212</v>
      </c>
    </row>
    <row r="13" spans="2:4" ht="30.75" customHeight="1" x14ac:dyDescent="0.25">
      <c r="B13" s="88">
        <v>10</v>
      </c>
      <c r="C13" s="106" t="s">
        <v>199</v>
      </c>
      <c r="D13" s="107" t="s">
        <v>213</v>
      </c>
    </row>
    <row r="14" spans="2:4" x14ac:dyDescent="0.25">
      <c r="B14" s="88">
        <v>11</v>
      </c>
      <c r="C14" s="106" t="s">
        <v>219</v>
      </c>
      <c r="D14" s="108" t="s">
        <v>220</v>
      </c>
    </row>
    <row r="15" spans="2:4" ht="48" x14ac:dyDescent="0.25">
      <c r="B15" s="88">
        <v>12</v>
      </c>
      <c r="C15" s="106" t="s">
        <v>215</v>
      </c>
      <c r="D15" s="107" t="s">
        <v>221</v>
      </c>
    </row>
    <row r="16" spans="2:4" ht="36" x14ac:dyDescent="0.25">
      <c r="B16" s="88">
        <v>13</v>
      </c>
      <c r="C16" s="106" t="s">
        <v>218</v>
      </c>
      <c r="D16" s="107" t="s">
        <v>222</v>
      </c>
    </row>
    <row r="17" spans="2:4" x14ac:dyDescent="0.25">
      <c r="B17" s="102">
        <v>14</v>
      </c>
      <c r="C17" s="86" t="s">
        <v>223</v>
      </c>
      <c r="D17" s="89"/>
    </row>
    <row r="18" spans="2:4" x14ac:dyDescent="0.25">
      <c r="B18" s="102">
        <v>15</v>
      </c>
      <c r="C18" s="86"/>
      <c r="D18" s="89"/>
    </row>
    <row r="19" spans="2:4" x14ac:dyDescent="0.25">
      <c r="B19" s="102">
        <v>16</v>
      </c>
      <c r="C19" s="103"/>
      <c r="D19" s="103"/>
    </row>
    <row r="20" spans="2:4" x14ac:dyDescent="0.25">
      <c r="B20" s="102">
        <v>17</v>
      </c>
      <c r="C20" s="103"/>
      <c r="D20" s="103"/>
    </row>
    <row r="21" spans="2:4" x14ac:dyDescent="0.25">
      <c r="B21" s="104"/>
      <c r="C21" s="103"/>
      <c r="D21" s="103"/>
    </row>
  </sheetData>
  <sheetProtection algorithmName="SHA-512" hashValue="MpwOSdNhShP+lx+4eU8x+1xIf1Ajg5WGhMyF1mOmkhWbDIRu51CSaiEWoyWs4VaB8mqrlbR77IhM+le9fcXhiw==" saltValue="o3UhPvqiRKqAafQWm+wOCg==" spinCount="100000" sheet="1" objects="1" scenarios="1" insertRows="0"/>
  <mergeCells count="1">
    <mergeCell ref="B2:D2"/>
  </mergeCells>
  <conditionalFormatting sqref="C4:C11 C12:D18">
    <cfRule type="cellIs" dxfId="2" priority="3" operator="equal">
      <formula>"Error Eval."</formula>
    </cfRule>
  </conditionalFormatting>
  <conditionalFormatting sqref="D4">
    <cfRule type="cellIs" dxfId="1" priority="2" operator="equal">
      <formula>"Error Eval."</formula>
    </cfRule>
  </conditionalFormatting>
  <conditionalFormatting sqref="D5:D11">
    <cfRule type="cellIs" dxfId="0" priority="1" operator="equal">
      <formula>"Error Eval."</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93" workbookViewId="0">
      <selection activeCell="A6" sqref="A6:E6"/>
    </sheetView>
  </sheetViews>
  <sheetFormatPr baseColWidth="10" defaultColWidth="11.42578125" defaultRowHeight="15" x14ac:dyDescent="0.25"/>
  <cols>
    <col min="1" max="4" width="11.42578125" style="132"/>
    <col min="5" max="5" width="74.28515625" style="132" customWidth="1"/>
    <col min="6" max="16384" width="11.42578125" style="132"/>
  </cols>
  <sheetData>
    <row r="1" spans="1:5" ht="47.25" customHeight="1" x14ac:dyDescent="0.25">
      <c r="A1" s="1155"/>
      <c r="B1" s="1156"/>
      <c r="C1" s="1156"/>
      <c r="D1" s="1156"/>
      <c r="E1" s="1157"/>
    </row>
    <row r="2" spans="1:5" x14ac:dyDescent="0.25">
      <c r="A2" s="1158" t="s">
        <v>285</v>
      </c>
      <c r="B2" s="1159"/>
      <c r="C2" s="1159"/>
      <c r="D2" s="1159"/>
      <c r="E2" s="1160"/>
    </row>
    <row r="3" spans="1:5" x14ac:dyDescent="0.25">
      <c r="A3" s="1161" t="s">
        <v>286</v>
      </c>
      <c r="B3" s="1162"/>
      <c r="C3" s="1162"/>
      <c r="D3" s="1162"/>
      <c r="E3" s="1163"/>
    </row>
    <row r="4" spans="1:5" ht="97.5" customHeight="1" x14ac:dyDescent="0.25">
      <c r="A4" s="1164" t="s">
        <v>352</v>
      </c>
      <c r="B4" s="1165"/>
      <c r="C4" s="1165"/>
      <c r="D4" s="1165"/>
      <c r="E4" s="1166"/>
    </row>
    <row r="5" spans="1:5" ht="47.25" customHeight="1" x14ac:dyDescent="0.25">
      <c r="A5" s="1167" t="s">
        <v>287</v>
      </c>
      <c r="B5" s="1168"/>
      <c r="C5" s="1168"/>
      <c r="D5" s="1168"/>
      <c r="E5" s="1169"/>
    </row>
    <row r="6" spans="1:5" ht="22.5" customHeight="1" x14ac:dyDescent="0.25">
      <c r="A6" s="1152" t="s">
        <v>288</v>
      </c>
      <c r="B6" s="1153"/>
      <c r="C6" s="1153"/>
      <c r="D6" s="1153"/>
      <c r="E6" s="1154"/>
    </row>
    <row r="7" spans="1:5" ht="42.75" customHeight="1" x14ac:dyDescent="0.25">
      <c r="A7" s="1173" t="s">
        <v>289</v>
      </c>
      <c r="B7" s="1174"/>
      <c r="C7" s="1174"/>
      <c r="D7" s="1174"/>
      <c r="E7" s="1175"/>
    </row>
    <row r="8" spans="1:5" ht="51" customHeight="1" x14ac:dyDescent="0.25">
      <c r="A8" s="1176" t="s">
        <v>290</v>
      </c>
      <c r="B8" s="1177"/>
      <c r="C8" s="1177"/>
      <c r="D8" s="1177"/>
      <c r="E8" s="1178"/>
    </row>
    <row r="9" spans="1:5" ht="60" customHeight="1" x14ac:dyDescent="0.25">
      <c r="A9" s="1176" t="s">
        <v>291</v>
      </c>
      <c r="B9" s="1177"/>
      <c r="C9" s="1177"/>
      <c r="D9" s="1177"/>
      <c r="E9" s="1178"/>
    </row>
    <row r="10" spans="1:5" ht="15" customHeight="1" x14ac:dyDescent="0.25">
      <c r="A10" s="1176" t="s">
        <v>331</v>
      </c>
      <c r="B10" s="1177"/>
      <c r="C10" s="1177"/>
      <c r="D10" s="1177"/>
      <c r="E10" s="1178"/>
    </row>
    <row r="11" spans="1:5" ht="79.5" customHeight="1" x14ac:dyDescent="0.25">
      <c r="A11" s="1173" t="s">
        <v>292</v>
      </c>
      <c r="B11" s="1174"/>
      <c r="C11" s="1174"/>
      <c r="D11" s="1174"/>
      <c r="E11" s="1175"/>
    </row>
    <row r="12" spans="1:5" ht="49.5" customHeight="1" x14ac:dyDescent="0.25">
      <c r="A12" s="1173" t="s">
        <v>293</v>
      </c>
      <c r="B12" s="1174"/>
      <c r="C12" s="1174"/>
      <c r="D12" s="1174"/>
      <c r="E12" s="1175"/>
    </row>
    <row r="13" spans="1:5" ht="66" customHeight="1" x14ac:dyDescent="0.25">
      <c r="A13" s="1173" t="s">
        <v>294</v>
      </c>
      <c r="B13" s="1174"/>
      <c r="C13" s="1174"/>
      <c r="D13" s="1174"/>
      <c r="E13" s="1175"/>
    </row>
    <row r="14" spans="1:5" ht="53.25" customHeight="1" x14ac:dyDescent="0.25">
      <c r="A14" s="1179" t="s">
        <v>295</v>
      </c>
      <c r="B14" s="1180"/>
      <c r="C14" s="1180"/>
      <c r="D14" s="1180"/>
      <c r="E14" s="1181"/>
    </row>
    <row r="15" spans="1:5" ht="105" customHeight="1" x14ac:dyDescent="0.25">
      <c r="A15" s="1182" t="s">
        <v>296</v>
      </c>
      <c r="B15" s="1153"/>
      <c r="C15" s="1153"/>
      <c r="D15" s="1153"/>
      <c r="E15" s="1154"/>
    </row>
    <row r="16" spans="1:5" ht="36.75" customHeight="1" x14ac:dyDescent="0.25">
      <c r="A16" s="1173" t="s">
        <v>297</v>
      </c>
      <c r="B16" s="1174"/>
      <c r="C16" s="1174"/>
      <c r="D16" s="1174"/>
      <c r="E16" s="1175"/>
    </row>
    <row r="17" spans="1:5" ht="87.75" customHeight="1" x14ac:dyDescent="0.25">
      <c r="A17" s="1182" t="s">
        <v>298</v>
      </c>
      <c r="B17" s="1153"/>
      <c r="C17" s="1153"/>
      <c r="D17" s="1153"/>
      <c r="E17" s="1154"/>
    </row>
    <row r="18" spans="1:5" ht="26.25" customHeight="1" x14ac:dyDescent="0.25">
      <c r="A18" s="1183" t="s">
        <v>299</v>
      </c>
      <c r="B18" s="1184"/>
      <c r="C18" s="1184"/>
      <c r="D18" s="1184"/>
      <c r="E18" s="1185"/>
    </row>
    <row r="19" spans="1:5" ht="50.25" customHeight="1" x14ac:dyDescent="0.25">
      <c r="A19" s="1170" t="s">
        <v>300</v>
      </c>
      <c r="B19" s="1171"/>
      <c r="C19" s="1171"/>
      <c r="D19" s="1171"/>
      <c r="E19" s="1172"/>
    </row>
    <row r="20" spans="1:5" ht="17.25" customHeight="1" x14ac:dyDescent="0.25">
      <c r="A20" s="1191" t="s">
        <v>301</v>
      </c>
      <c r="B20" s="1192"/>
      <c r="C20" s="1192"/>
      <c r="D20" s="1192"/>
      <c r="E20" s="1193"/>
    </row>
    <row r="21" spans="1:5" ht="35.25" customHeight="1" x14ac:dyDescent="0.25">
      <c r="A21" s="1194" t="s">
        <v>302</v>
      </c>
      <c r="B21" s="1195"/>
      <c r="C21" s="1195"/>
      <c r="D21" s="1195"/>
      <c r="E21" s="1196"/>
    </row>
    <row r="22" spans="1:5" ht="50.25" customHeight="1" x14ac:dyDescent="0.25">
      <c r="A22" s="166"/>
      <c r="B22" s="167"/>
      <c r="C22" s="167"/>
      <c r="D22" s="167"/>
      <c r="E22" s="168"/>
    </row>
    <row r="23" spans="1:5" ht="50.25" customHeight="1" x14ac:dyDescent="0.25">
      <c r="A23" s="1194" t="s">
        <v>303</v>
      </c>
      <c r="B23" s="1195"/>
      <c r="C23" s="1195"/>
      <c r="D23" s="1195"/>
      <c r="E23" s="1196"/>
    </row>
    <row r="24" spans="1:5" ht="50.25" customHeight="1" x14ac:dyDescent="0.25">
      <c r="A24" s="166"/>
      <c r="B24" s="167"/>
      <c r="C24" s="167"/>
      <c r="D24" s="167"/>
      <c r="E24" s="168"/>
    </row>
    <row r="25" spans="1:5" ht="50.25" customHeight="1" x14ac:dyDescent="0.25">
      <c r="A25" s="166"/>
      <c r="B25" s="167"/>
      <c r="C25" s="167"/>
      <c r="D25" s="167"/>
      <c r="E25" s="168"/>
    </row>
    <row r="26" spans="1:5" ht="50.25" customHeight="1" x14ac:dyDescent="0.25">
      <c r="A26" s="1194" t="s">
        <v>304</v>
      </c>
      <c r="B26" s="1195"/>
      <c r="C26" s="1195"/>
      <c r="D26" s="1195"/>
      <c r="E26" s="1196"/>
    </row>
    <row r="27" spans="1:5" ht="81" customHeight="1" x14ac:dyDescent="0.25">
      <c r="A27" s="169"/>
      <c r="B27" s="160"/>
      <c r="C27" s="160"/>
      <c r="D27" s="160"/>
      <c r="E27" s="170"/>
    </row>
    <row r="28" spans="1:5" ht="38.25" customHeight="1" x14ac:dyDescent="0.25">
      <c r="A28" s="166"/>
      <c r="B28" s="167"/>
      <c r="C28" s="167"/>
      <c r="D28" s="167"/>
      <c r="E28" s="168"/>
    </row>
    <row r="29" spans="1:5" ht="42" customHeight="1" x14ac:dyDescent="0.25">
      <c r="A29" s="1197" t="s">
        <v>305</v>
      </c>
      <c r="B29" s="1198"/>
      <c r="C29" s="1198"/>
      <c r="D29" s="1198"/>
      <c r="E29" s="1199"/>
    </row>
    <row r="30" spans="1:5" ht="50.25" customHeight="1" x14ac:dyDescent="0.25">
      <c r="A30" s="166"/>
      <c r="B30" s="167"/>
      <c r="C30" s="167"/>
      <c r="D30" s="167"/>
      <c r="E30" s="168"/>
    </row>
    <row r="31" spans="1:5" ht="87" customHeight="1" x14ac:dyDescent="0.25">
      <c r="A31" s="166"/>
      <c r="B31" s="167"/>
      <c r="C31" s="167"/>
      <c r="D31" s="167"/>
      <c r="E31" s="168"/>
    </row>
    <row r="32" spans="1:5" ht="27" customHeight="1" x14ac:dyDescent="0.25">
      <c r="A32" s="1200" t="s">
        <v>306</v>
      </c>
      <c r="B32" s="1201"/>
      <c r="C32" s="1201"/>
      <c r="D32" s="1201"/>
      <c r="E32" s="1202"/>
    </row>
    <row r="33" spans="1:5" ht="39" customHeight="1" x14ac:dyDescent="0.25">
      <c r="A33" s="171" t="s">
        <v>307</v>
      </c>
      <c r="B33" s="1186" t="s">
        <v>308</v>
      </c>
      <c r="C33" s="1187"/>
      <c r="D33" s="1187"/>
      <c r="E33" s="1188"/>
    </row>
    <row r="34" spans="1:5" x14ac:dyDescent="0.25">
      <c r="A34" s="172"/>
      <c r="B34" s="1189" t="s">
        <v>309</v>
      </c>
      <c r="C34" s="1189"/>
      <c r="D34" s="1189"/>
      <c r="E34" s="1190"/>
    </row>
  </sheetData>
  <mergeCells count="27">
    <mergeCell ref="B33:E33"/>
    <mergeCell ref="B34:E34"/>
    <mergeCell ref="A20:E20"/>
    <mergeCell ref="A21:E21"/>
    <mergeCell ref="A23:E23"/>
    <mergeCell ref="A26:E26"/>
    <mergeCell ref="A29:E29"/>
    <mergeCell ref="A32:E32"/>
    <mergeCell ref="A19:E19"/>
    <mergeCell ref="A7:E7"/>
    <mergeCell ref="A8:E8"/>
    <mergeCell ref="A9:E9"/>
    <mergeCell ref="A11:E11"/>
    <mergeCell ref="A12:E12"/>
    <mergeCell ref="A13:E13"/>
    <mergeCell ref="A14:E14"/>
    <mergeCell ref="A15:E15"/>
    <mergeCell ref="A16:E16"/>
    <mergeCell ref="A17:E17"/>
    <mergeCell ref="A18:E18"/>
    <mergeCell ref="A10:E10"/>
    <mergeCell ref="A6:E6"/>
    <mergeCell ref="A1:E1"/>
    <mergeCell ref="A2:E2"/>
    <mergeCell ref="A3:E3"/>
    <mergeCell ref="A4:E4"/>
    <mergeCell ref="A5:E5"/>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8"/>
  <sheetViews>
    <sheetView workbookViewId="0">
      <selection activeCell="A4" sqref="A4"/>
    </sheetView>
  </sheetViews>
  <sheetFormatPr baseColWidth="10" defaultColWidth="11.42578125" defaultRowHeight="15" x14ac:dyDescent="0.25"/>
  <cols>
    <col min="1" max="1" width="123.5703125" style="132" customWidth="1"/>
    <col min="2" max="16384" width="11.42578125" style="132"/>
  </cols>
  <sheetData>
    <row r="1" spans="1:1" ht="47.25" customHeight="1" x14ac:dyDescent="0.25">
      <c r="A1" s="141"/>
    </row>
    <row r="2" spans="1:1" x14ac:dyDescent="0.25">
      <c r="A2" s="142" t="s">
        <v>259</v>
      </c>
    </row>
    <row r="3" spans="1:1" x14ac:dyDescent="0.25">
      <c r="A3" s="133"/>
    </row>
    <row r="4" spans="1:1" x14ac:dyDescent="0.25">
      <c r="A4" s="133" t="s">
        <v>242</v>
      </c>
    </row>
    <row r="5" spans="1:1" x14ac:dyDescent="0.25">
      <c r="A5" s="133"/>
    </row>
    <row r="6" spans="1:1" x14ac:dyDescent="0.25">
      <c r="A6" s="134" t="s">
        <v>241</v>
      </c>
    </row>
    <row r="7" spans="1:1" ht="120" x14ac:dyDescent="0.25">
      <c r="A7" s="135" t="s">
        <v>233</v>
      </c>
    </row>
    <row r="8" spans="1:1" x14ac:dyDescent="0.25">
      <c r="A8" s="133"/>
    </row>
    <row r="9" spans="1:1" x14ac:dyDescent="0.25">
      <c r="A9" s="136" t="s">
        <v>243</v>
      </c>
    </row>
    <row r="10" spans="1:1" ht="60" x14ac:dyDescent="0.25">
      <c r="A10" s="135" t="s">
        <v>230</v>
      </c>
    </row>
    <row r="11" spans="1:1" ht="45" x14ac:dyDescent="0.25">
      <c r="A11" s="135" t="s">
        <v>231</v>
      </c>
    </row>
    <row r="12" spans="1:1" ht="40.5" customHeight="1" x14ac:dyDescent="0.25">
      <c r="A12" s="135" t="s">
        <v>232</v>
      </c>
    </row>
    <row r="13" spans="1:1" x14ac:dyDescent="0.25">
      <c r="A13" s="135"/>
    </row>
    <row r="14" spans="1:1" x14ac:dyDescent="0.25">
      <c r="A14" s="135"/>
    </row>
    <row r="15" spans="1:1" x14ac:dyDescent="0.25">
      <c r="A15" s="135"/>
    </row>
    <row r="16" spans="1:1" x14ac:dyDescent="0.25">
      <c r="A16" s="135"/>
    </row>
    <row r="17" spans="1:1" x14ac:dyDescent="0.25">
      <c r="A17" s="135"/>
    </row>
    <row r="18" spans="1:1" x14ac:dyDescent="0.25">
      <c r="A18" s="135"/>
    </row>
    <row r="19" spans="1:1" x14ac:dyDescent="0.25">
      <c r="A19" s="135"/>
    </row>
    <row r="20" spans="1:1" x14ac:dyDescent="0.25">
      <c r="A20" s="133"/>
    </row>
    <row r="21" spans="1:1" x14ac:dyDescent="0.25">
      <c r="A21" s="133" t="s">
        <v>244</v>
      </c>
    </row>
    <row r="22" spans="1:1" x14ac:dyDescent="0.25">
      <c r="A22" s="133"/>
    </row>
    <row r="23" spans="1:1" x14ac:dyDescent="0.25">
      <c r="A23" s="136" t="s">
        <v>235</v>
      </c>
    </row>
    <row r="24" spans="1:1" ht="30" x14ac:dyDescent="0.25">
      <c r="A24" s="137" t="s">
        <v>245</v>
      </c>
    </row>
    <row r="25" spans="1:1" x14ac:dyDescent="0.25">
      <c r="A25" s="134" t="s">
        <v>234</v>
      </c>
    </row>
    <row r="26" spans="1:1" ht="45" x14ac:dyDescent="0.25">
      <c r="A26" s="135" t="s">
        <v>246</v>
      </c>
    </row>
    <row r="27" spans="1:1" x14ac:dyDescent="0.25">
      <c r="A27" s="136" t="s">
        <v>236</v>
      </c>
    </row>
    <row r="28" spans="1:1" ht="75" x14ac:dyDescent="0.25">
      <c r="A28" s="135" t="s">
        <v>248</v>
      </c>
    </row>
    <row r="29" spans="1:1" x14ac:dyDescent="0.25">
      <c r="A29" s="133"/>
    </row>
    <row r="30" spans="1:1" x14ac:dyDescent="0.25">
      <c r="A30" s="133"/>
    </row>
    <row r="31" spans="1:1" x14ac:dyDescent="0.25">
      <c r="A31" s="133"/>
    </row>
    <row r="32" spans="1:1" x14ac:dyDescent="0.25">
      <c r="A32" s="133"/>
    </row>
    <row r="33" spans="1:1" x14ac:dyDescent="0.25">
      <c r="A33" s="133"/>
    </row>
    <row r="34" spans="1:1" x14ac:dyDescent="0.25">
      <c r="A34" s="133"/>
    </row>
    <row r="35" spans="1:1" x14ac:dyDescent="0.25">
      <c r="A35" s="133"/>
    </row>
    <row r="36" spans="1:1" x14ac:dyDescent="0.25">
      <c r="A36" s="133"/>
    </row>
    <row r="37" spans="1:1" x14ac:dyDescent="0.25">
      <c r="A37" s="133"/>
    </row>
    <row r="38" spans="1:1" x14ac:dyDescent="0.25">
      <c r="A38" s="133"/>
    </row>
    <row r="39" spans="1:1" ht="45" x14ac:dyDescent="0.25">
      <c r="A39" s="137" t="s">
        <v>249</v>
      </c>
    </row>
    <row r="40" spans="1:1" x14ac:dyDescent="0.25">
      <c r="A40" s="133" t="s">
        <v>237</v>
      </c>
    </row>
    <row r="41" spans="1:1" x14ac:dyDescent="0.25">
      <c r="A41" s="133" t="s">
        <v>238</v>
      </c>
    </row>
    <row r="42" spans="1:1" x14ac:dyDescent="0.25">
      <c r="A42" s="133"/>
    </row>
    <row r="43" spans="1:1" x14ac:dyDescent="0.25">
      <c r="A43" s="133"/>
    </row>
    <row r="44" spans="1:1" x14ac:dyDescent="0.25">
      <c r="A44" s="133"/>
    </row>
    <row r="45" spans="1:1" x14ac:dyDescent="0.25">
      <c r="A45" s="133"/>
    </row>
    <row r="46" spans="1:1" ht="29.25" customHeight="1" x14ac:dyDescent="0.25">
      <c r="A46" s="133"/>
    </row>
    <row r="47" spans="1:1" ht="30" customHeight="1" x14ac:dyDescent="0.25">
      <c r="A47" s="139" t="s">
        <v>250</v>
      </c>
    </row>
    <row r="48" spans="1:1" ht="30" customHeight="1" x14ac:dyDescent="0.25">
      <c r="A48" s="144" t="s">
        <v>253</v>
      </c>
    </row>
    <row r="49" spans="1:1" x14ac:dyDescent="0.25">
      <c r="A49" s="140" t="s">
        <v>251</v>
      </c>
    </row>
    <row r="50" spans="1:1" ht="28.5" customHeight="1" x14ac:dyDescent="0.25">
      <c r="A50" s="140" t="s">
        <v>252</v>
      </c>
    </row>
    <row r="51" spans="1:1" ht="28.5" customHeight="1" x14ac:dyDescent="0.25">
      <c r="A51" s="140" t="s">
        <v>254</v>
      </c>
    </row>
    <row r="52" spans="1:1" ht="30" x14ac:dyDescent="0.25">
      <c r="A52" s="139" t="s">
        <v>255</v>
      </c>
    </row>
    <row r="53" spans="1:1" ht="63" customHeight="1" x14ac:dyDescent="0.25">
      <c r="A53" s="135" t="s">
        <v>256</v>
      </c>
    </row>
    <row r="54" spans="1:1" x14ac:dyDescent="0.25">
      <c r="A54" s="133"/>
    </row>
    <row r="55" spans="1:1" x14ac:dyDescent="0.25">
      <c r="A55" s="133"/>
    </row>
    <row r="56" spans="1:1" x14ac:dyDescent="0.25">
      <c r="A56" s="133"/>
    </row>
    <row r="57" spans="1:1" x14ac:dyDescent="0.25">
      <c r="A57" s="133"/>
    </row>
    <row r="58" spans="1:1" x14ac:dyDescent="0.25">
      <c r="A58" s="133"/>
    </row>
    <row r="59" spans="1:1" x14ac:dyDescent="0.25">
      <c r="A59" s="133"/>
    </row>
    <row r="60" spans="1:1" x14ac:dyDescent="0.25">
      <c r="A60" s="133"/>
    </row>
    <row r="61" spans="1:1" x14ac:dyDescent="0.25">
      <c r="A61" s="133"/>
    </row>
    <row r="62" spans="1:1" x14ac:dyDescent="0.25">
      <c r="A62" s="133"/>
    </row>
    <row r="63" spans="1:1" x14ac:dyDescent="0.25">
      <c r="A63" s="133" t="s">
        <v>238</v>
      </c>
    </row>
    <row r="64" spans="1:1" x14ac:dyDescent="0.25">
      <c r="A64" s="133"/>
    </row>
    <row r="66" spans="1:1" x14ac:dyDescent="0.25">
      <c r="A66" s="133"/>
    </row>
    <row r="67" spans="1:1" x14ac:dyDescent="0.25">
      <c r="A67" s="133"/>
    </row>
    <row r="68" spans="1:1" x14ac:dyDescent="0.25">
      <c r="A68" s="133"/>
    </row>
    <row r="69" spans="1:1" x14ac:dyDescent="0.25">
      <c r="A69" s="133"/>
    </row>
    <row r="70" spans="1:1" ht="30" x14ac:dyDescent="0.25">
      <c r="A70" s="135" t="s">
        <v>239</v>
      </c>
    </row>
    <row r="71" spans="1:1" x14ac:dyDescent="0.25">
      <c r="A71" s="135"/>
    </row>
    <row r="72" spans="1:1" x14ac:dyDescent="0.25">
      <c r="A72" s="135"/>
    </row>
    <row r="73" spans="1:1" x14ac:dyDescent="0.25">
      <c r="A73" s="135"/>
    </row>
    <row r="74" spans="1:1" x14ac:dyDescent="0.25">
      <c r="A74" s="135"/>
    </row>
    <row r="75" spans="1:1" x14ac:dyDescent="0.25">
      <c r="A75" s="135"/>
    </row>
    <row r="76" spans="1:1" ht="30" customHeight="1" x14ac:dyDescent="0.25">
      <c r="A76" s="133"/>
    </row>
    <row r="77" spans="1:1" ht="45" x14ac:dyDescent="0.25">
      <c r="A77" s="139" t="s">
        <v>257</v>
      </c>
    </row>
    <row r="78" spans="1:1" x14ac:dyDescent="0.25">
      <c r="A78" s="133"/>
    </row>
    <row r="79" spans="1:1" x14ac:dyDescent="0.25">
      <c r="A79" s="133"/>
    </row>
    <row r="80" spans="1:1" x14ac:dyDescent="0.25">
      <c r="A80" s="133"/>
    </row>
    <row r="81" spans="1:1" x14ac:dyDescent="0.25">
      <c r="A81" s="133"/>
    </row>
    <row r="82" spans="1:1" x14ac:dyDescent="0.25">
      <c r="A82" s="133"/>
    </row>
    <row r="83" spans="1:1" x14ac:dyDescent="0.25">
      <c r="A83" s="133"/>
    </row>
    <row r="84" spans="1:1" x14ac:dyDescent="0.25">
      <c r="A84" s="133"/>
    </row>
    <row r="85" spans="1:1" x14ac:dyDescent="0.25">
      <c r="A85" s="133"/>
    </row>
    <row r="86" spans="1:1" x14ac:dyDescent="0.25">
      <c r="A86" s="133"/>
    </row>
    <row r="87" spans="1:1" x14ac:dyDescent="0.25">
      <c r="A87" s="133"/>
    </row>
    <row r="88" spans="1:1" ht="42.75" customHeight="1" x14ac:dyDescent="0.25">
      <c r="A88" s="145" t="s">
        <v>258</v>
      </c>
    </row>
    <row r="89" spans="1:1" x14ac:dyDescent="0.25">
      <c r="A89" s="133"/>
    </row>
    <row r="90" spans="1:1" x14ac:dyDescent="0.25">
      <c r="A90" s="133"/>
    </row>
    <row r="91" spans="1:1" x14ac:dyDescent="0.25">
      <c r="A91" s="133"/>
    </row>
    <row r="92" spans="1:1" x14ac:dyDescent="0.25">
      <c r="A92" s="133"/>
    </row>
    <row r="93" spans="1:1" x14ac:dyDescent="0.25">
      <c r="A93" s="133"/>
    </row>
    <row r="94" spans="1:1" x14ac:dyDescent="0.25">
      <c r="A94" s="133"/>
    </row>
    <row r="95" spans="1:1" x14ac:dyDescent="0.25">
      <c r="A95" s="133"/>
    </row>
    <row r="96" spans="1:1" x14ac:dyDescent="0.25">
      <c r="A96" s="133"/>
    </row>
    <row r="97" spans="1:1" x14ac:dyDescent="0.25">
      <c r="A97" s="138"/>
    </row>
    <row r="98" spans="1:1" ht="30" x14ac:dyDescent="0.25">
      <c r="A98" s="143" t="s">
        <v>240</v>
      </c>
    </row>
  </sheetData>
  <pageMargins left="0.7" right="0.7" top="0.75" bottom="0.75" header="0.3" footer="0.3"/>
  <pageSetup paperSize="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S96"/>
  <sheetViews>
    <sheetView topLeftCell="A28" zoomScale="90" zoomScaleNormal="90" workbookViewId="0">
      <selection activeCell="E60" sqref="E60"/>
    </sheetView>
  </sheetViews>
  <sheetFormatPr baseColWidth="10" defaultColWidth="11.42578125" defaultRowHeight="15" x14ac:dyDescent="0.25"/>
  <cols>
    <col min="1" max="1" width="24.85546875" style="11" customWidth="1"/>
    <col min="2" max="2" width="17.28515625" style="11" customWidth="1"/>
    <col min="3" max="3" width="18.5703125" style="11" customWidth="1"/>
    <col min="4" max="4" width="14.28515625" style="11" bestFit="1" customWidth="1"/>
    <col min="5" max="5" width="14.7109375" style="11" customWidth="1"/>
    <col min="6" max="6" width="13.5703125" style="11" customWidth="1"/>
    <col min="7" max="7" width="11.42578125" style="11"/>
    <col min="8" max="8" width="17.28515625" style="11" customWidth="1"/>
    <col min="9" max="9" width="11.42578125" style="11"/>
    <col min="10" max="10" width="14.42578125" style="11" customWidth="1"/>
    <col min="11" max="11" width="13.28515625" style="11" customWidth="1"/>
    <col min="12" max="12" width="36.85546875" style="11" customWidth="1"/>
    <col min="13" max="13" width="5.5703125" style="11" customWidth="1"/>
    <col min="14" max="14" width="18.7109375" style="11" customWidth="1"/>
    <col min="15" max="15" width="15.85546875" style="11" customWidth="1"/>
    <col min="16" max="16384" width="11.42578125" style="11"/>
  </cols>
  <sheetData>
    <row r="1" spans="1:19" x14ac:dyDescent="0.25">
      <c r="A1" s="24" t="s">
        <v>22</v>
      </c>
    </row>
    <row r="3" spans="1:19" x14ac:dyDescent="0.25">
      <c r="A3" s="25"/>
      <c r="B3" s="25"/>
      <c r="C3" s="1210" t="s">
        <v>23</v>
      </c>
      <c r="D3" s="1211"/>
      <c r="E3" s="1211"/>
    </row>
    <row r="4" spans="1:19" ht="48" customHeight="1" x14ac:dyDescent="0.25">
      <c r="A4" s="25"/>
      <c r="B4" s="25"/>
      <c r="C4" s="26" t="s">
        <v>35</v>
      </c>
      <c r="D4" s="26" t="s">
        <v>36</v>
      </c>
      <c r="E4" s="26" t="s">
        <v>37</v>
      </c>
      <c r="G4" s="3"/>
      <c r="H4" s="3"/>
      <c r="I4" s="3"/>
    </row>
    <row r="5" spans="1:19" x14ac:dyDescent="0.25">
      <c r="A5" s="1213" t="s">
        <v>24</v>
      </c>
      <c r="B5" s="9" t="s">
        <v>32</v>
      </c>
      <c r="C5" s="4">
        <v>3</v>
      </c>
      <c r="D5" s="73">
        <v>6</v>
      </c>
      <c r="E5" s="73">
        <v>9</v>
      </c>
      <c r="F5" s="3"/>
    </row>
    <row r="6" spans="1:19" x14ac:dyDescent="0.25">
      <c r="A6" s="1213"/>
      <c r="B6" s="10" t="s">
        <v>33</v>
      </c>
      <c r="C6" s="5">
        <v>2</v>
      </c>
      <c r="D6" s="6">
        <v>4</v>
      </c>
      <c r="E6" s="73">
        <v>6</v>
      </c>
      <c r="F6" s="3"/>
    </row>
    <row r="7" spans="1:19" ht="20.25" customHeight="1" x14ac:dyDescent="0.25">
      <c r="A7" s="1213"/>
      <c r="B7" s="10" t="s">
        <v>34</v>
      </c>
      <c r="C7" s="5">
        <v>1</v>
      </c>
      <c r="D7" s="7">
        <v>2</v>
      </c>
      <c r="E7" s="6">
        <v>3</v>
      </c>
      <c r="F7" s="3"/>
    </row>
    <row r="9" spans="1:19" ht="15.75" thickBot="1" x14ac:dyDescent="0.3">
      <c r="A9" s="27" t="s">
        <v>25</v>
      </c>
    </row>
    <row r="10" spans="1:19" x14ac:dyDescent="0.25">
      <c r="A10" s="12" t="s">
        <v>11</v>
      </c>
      <c r="B10" s="13" t="s">
        <v>26</v>
      </c>
      <c r="C10" s="13"/>
      <c r="D10" s="14"/>
      <c r="E10" s="3"/>
      <c r="F10" s="59"/>
    </row>
    <row r="11" spans="1:19" x14ac:dyDescent="0.25">
      <c r="A11" s="29" t="s">
        <v>12</v>
      </c>
      <c r="B11" s="30" t="s">
        <v>27</v>
      </c>
      <c r="C11" s="30"/>
      <c r="D11" s="31"/>
      <c r="E11" s="3"/>
      <c r="F11" s="59"/>
      <c r="J11" s="11" t="s">
        <v>227</v>
      </c>
    </row>
    <row r="12" spans="1:19" ht="15.75" thickBot="1" x14ac:dyDescent="0.3">
      <c r="A12" s="32" t="s">
        <v>13</v>
      </c>
      <c r="B12" s="33" t="s">
        <v>28</v>
      </c>
      <c r="C12" s="33"/>
      <c r="D12" s="34"/>
      <c r="E12" s="3"/>
      <c r="F12" s="59"/>
    </row>
    <row r="14" spans="1:19" ht="15.75" thickBot="1" x14ac:dyDescent="0.3">
      <c r="A14" s="24" t="s">
        <v>29</v>
      </c>
    </row>
    <row r="15" spans="1:19" ht="30" x14ac:dyDescent="0.25">
      <c r="A15" s="22" t="s">
        <v>91</v>
      </c>
      <c r="B15" s="62" t="s">
        <v>121</v>
      </c>
      <c r="C15" s="62" t="s">
        <v>132</v>
      </c>
      <c r="D15" s="1219" t="s">
        <v>118</v>
      </c>
      <c r="E15" s="1220"/>
      <c r="H15" s="27"/>
    </row>
    <row r="16" spans="1:19" x14ac:dyDescent="0.25">
      <c r="A16" s="23">
        <v>3</v>
      </c>
      <c r="B16" s="1" t="s">
        <v>6</v>
      </c>
      <c r="C16" s="1">
        <v>3</v>
      </c>
      <c r="D16" s="60">
        <f t="shared" ref="D16:D21" si="0">A16+C16</f>
        <v>6</v>
      </c>
      <c r="E16" s="60" t="s">
        <v>119</v>
      </c>
      <c r="F16" s="8"/>
      <c r="H16" s="50"/>
      <c r="I16" s="50"/>
      <c r="J16" s="50"/>
      <c r="K16" s="50"/>
      <c r="L16" s="50"/>
      <c r="S16" s="28"/>
    </row>
    <row r="17" spans="1:19" x14ac:dyDescent="0.25">
      <c r="A17" s="23">
        <v>3</v>
      </c>
      <c r="B17" s="1" t="s">
        <v>7</v>
      </c>
      <c r="C17" s="1">
        <v>0</v>
      </c>
      <c r="D17" s="49">
        <f t="shared" si="0"/>
        <v>3</v>
      </c>
      <c r="E17" s="52" t="s">
        <v>11</v>
      </c>
      <c r="F17" s="18"/>
      <c r="H17" s="20"/>
      <c r="I17" s="20"/>
      <c r="J17" s="20"/>
      <c r="K17" s="20"/>
      <c r="L17" s="46"/>
    </row>
    <row r="18" spans="1:19" x14ac:dyDescent="0.25">
      <c r="A18" s="23">
        <v>2</v>
      </c>
      <c r="B18" s="1" t="s">
        <v>6</v>
      </c>
      <c r="C18" s="1">
        <v>3</v>
      </c>
      <c r="D18" s="60">
        <f t="shared" si="0"/>
        <v>5</v>
      </c>
      <c r="E18" s="60" t="s">
        <v>119</v>
      </c>
      <c r="F18" s="18"/>
      <c r="H18" s="20"/>
      <c r="I18" s="20"/>
      <c r="J18" s="20"/>
      <c r="K18" s="20"/>
      <c r="L18" s="46"/>
    </row>
    <row r="19" spans="1:19" x14ac:dyDescent="0.25">
      <c r="A19" s="23">
        <v>2</v>
      </c>
      <c r="B19" s="1" t="s">
        <v>7</v>
      </c>
      <c r="C19" s="1">
        <v>0</v>
      </c>
      <c r="D19" s="48">
        <f t="shared" si="0"/>
        <v>2</v>
      </c>
      <c r="E19" s="61" t="s">
        <v>12</v>
      </c>
      <c r="F19" s="18"/>
      <c r="H19" s="20"/>
      <c r="I19" s="20"/>
      <c r="J19" s="20"/>
      <c r="K19" s="20"/>
      <c r="L19" s="46"/>
    </row>
    <row r="20" spans="1:19" x14ac:dyDescent="0.25">
      <c r="A20" s="23">
        <v>1</v>
      </c>
      <c r="B20" s="1" t="s">
        <v>6</v>
      </c>
      <c r="C20" s="1">
        <v>3</v>
      </c>
      <c r="D20" s="60">
        <f t="shared" si="0"/>
        <v>4</v>
      </c>
      <c r="E20" s="60" t="s">
        <v>119</v>
      </c>
      <c r="F20" s="18"/>
      <c r="H20" s="20"/>
      <c r="I20" s="20"/>
      <c r="J20" s="20"/>
      <c r="K20" s="20"/>
      <c r="L20" s="46"/>
      <c r="S20" s="28"/>
    </row>
    <row r="21" spans="1:19" x14ac:dyDescent="0.25">
      <c r="A21" s="23">
        <v>1</v>
      </c>
      <c r="B21" s="1" t="s">
        <v>7</v>
      </c>
      <c r="C21" s="1">
        <v>0</v>
      </c>
      <c r="D21" s="41">
        <f t="shared" si="0"/>
        <v>1</v>
      </c>
      <c r="E21" s="21" t="s">
        <v>13</v>
      </c>
      <c r="F21" s="18"/>
      <c r="H21" s="46"/>
      <c r="I21" s="46"/>
      <c r="J21" s="46"/>
      <c r="K21" s="46"/>
      <c r="L21" s="46"/>
    </row>
    <row r="22" spans="1:19" x14ac:dyDescent="0.25">
      <c r="H22" s="36"/>
      <c r="I22" s="18"/>
      <c r="J22" s="18"/>
      <c r="K22" s="20"/>
      <c r="L22" s="36"/>
      <c r="M22" s="19"/>
      <c r="N22" s="20"/>
      <c r="O22" s="20"/>
      <c r="P22" s="20"/>
      <c r="Q22" s="45"/>
      <c r="R22" s="20"/>
      <c r="S22" s="46"/>
    </row>
    <row r="23" spans="1:19" x14ac:dyDescent="0.25">
      <c r="A23" s="27" t="s">
        <v>25</v>
      </c>
      <c r="H23" s="36"/>
      <c r="I23" s="18"/>
      <c r="J23" s="18"/>
      <c r="K23" s="20"/>
      <c r="L23" s="36"/>
      <c r="M23" s="19"/>
      <c r="N23" s="20"/>
      <c r="O23" s="20"/>
      <c r="P23" s="47"/>
      <c r="Q23" s="45"/>
      <c r="R23" s="20"/>
      <c r="S23" s="46"/>
    </row>
    <row r="24" spans="1:19" x14ac:dyDescent="0.25">
      <c r="A24" s="37" t="s">
        <v>68</v>
      </c>
      <c r="B24" s="1217" t="s">
        <v>135</v>
      </c>
      <c r="C24" s="1217"/>
      <c r="D24" s="1217"/>
      <c r="E24" s="1217"/>
      <c r="G24" s="51"/>
      <c r="H24" s="46"/>
      <c r="N24" s="46"/>
      <c r="O24" s="46"/>
      <c r="P24" s="46"/>
      <c r="Q24" s="46"/>
      <c r="R24" s="46"/>
      <c r="S24" s="46"/>
    </row>
    <row r="25" spans="1:19" x14ac:dyDescent="0.25">
      <c r="A25" s="38" t="s">
        <v>11</v>
      </c>
      <c r="B25" s="1218" t="s">
        <v>133</v>
      </c>
      <c r="C25" s="1218"/>
      <c r="D25" s="1218"/>
      <c r="E25" s="1218"/>
      <c r="G25" s="51"/>
      <c r="H25" s="46"/>
    </row>
    <row r="26" spans="1:19" x14ac:dyDescent="0.25">
      <c r="A26" s="39" t="s">
        <v>12</v>
      </c>
      <c r="B26" s="1218" t="s">
        <v>134</v>
      </c>
      <c r="C26" s="1218"/>
      <c r="D26" s="1218"/>
      <c r="E26" s="1218"/>
      <c r="G26" s="51"/>
      <c r="H26" s="51"/>
    </row>
    <row r="27" spans="1:19" x14ac:dyDescent="0.25">
      <c r="A27" s="40" t="s">
        <v>13</v>
      </c>
      <c r="B27" s="1218" t="s">
        <v>30</v>
      </c>
      <c r="C27" s="1218"/>
      <c r="D27" s="1218"/>
      <c r="E27" s="1218"/>
      <c r="G27" s="51"/>
      <c r="H27" s="51"/>
    </row>
    <row r="28" spans="1:19" x14ac:dyDescent="0.25">
      <c r="H28" s="51"/>
    </row>
    <row r="29" spans="1:19" x14ac:dyDescent="0.25">
      <c r="H29" s="46"/>
      <c r="I29" s="46"/>
      <c r="J29" s="46"/>
      <c r="K29" s="46"/>
      <c r="L29" s="46"/>
      <c r="M29" s="46"/>
      <c r="N29" s="46"/>
    </row>
    <row r="30" spans="1:19" x14ac:dyDescent="0.25">
      <c r="A30" s="27" t="s">
        <v>175</v>
      </c>
      <c r="H30" s="46"/>
      <c r="I30" s="46"/>
      <c r="J30" s="46"/>
      <c r="K30" s="46"/>
      <c r="L30" s="46"/>
      <c r="M30" s="46"/>
      <c r="N30" s="46"/>
    </row>
    <row r="31" spans="1:19" ht="25.5" x14ac:dyDescent="0.25">
      <c r="A31" s="17" t="s">
        <v>151</v>
      </c>
      <c r="B31" s="17" t="s">
        <v>62</v>
      </c>
      <c r="C31" s="17" t="s">
        <v>63</v>
      </c>
      <c r="D31" s="17" t="s">
        <v>65</v>
      </c>
      <c r="E31" s="17" t="s">
        <v>64</v>
      </c>
      <c r="F31" s="17" t="s">
        <v>66</v>
      </c>
      <c r="G31" s="17" t="s">
        <v>67</v>
      </c>
      <c r="H31" s="66"/>
    </row>
    <row r="32" spans="1:19" x14ac:dyDescent="0.25">
      <c r="A32" s="42" t="s">
        <v>137</v>
      </c>
      <c r="B32" s="1">
        <v>1</v>
      </c>
      <c r="C32" s="1"/>
      <c r="D32" s="1"/>
      <c r="E32" s="1"/>
      <c r="F32" s="1"/>
      <c r="G32" s="1"/>
    </row>
    <row r="33" spans="1:8" x14ac:dyDescent="0.25">
      <c r="A33" s="42" t="s">
        <v>138</v>
      </c>
      <c r="B33" s="1">
        <v>2</v>
      </c>
      <c r="C33" s="1"/>
      <c r="D33" s="1"/>
      <c r="E33" s="1"/>
      <c r="F33" s="1"/>
      <c r="G33" s="1"/>
      <c r="H33" s="65"/>
    </row>
    <row r="34" spans="1:8" x14ac:dyDescent="0.25">
      <c r="A34" s="42" t="s">
        <v>139</v>
      </c>
      <c r="B34" s="1">
        <v>2.5</v>
      </c>
      <c r="C34" s="1"/>
      <c r="D34" s="1"/>
      <c r="E34" s="1"/>
      <c r="F34" s="1"/>
      <c r="G34" s="1"/>
      <c r="H34" s="65"/>
    </row>
    <row r="35" spans="1:8" x14ac:dyDescent="0.25">
      <c r="A35" s="42" t="s">
        <v>140</v>
      </c>
      <c r="B35" s="1">
        <v>3</v>
      </c>
      <c r="C35" s="1"/>
      <c r="D35" s="1"/>
      <c r="E35" s="1"/>
      <c r="F35" s="1"/>
      <c r="G35" s="1"/>
      <c r="H35" s="65"/>
    </row>
    <row r="36" spans="1:8" x14ac:dyDescent="0.25">
      <c r="A36" s="42" t="s">
        <v>141</v>
      </c>
      <c r="B36" s="1"/>
      <c r="C36" s="1">
        <v>1</v>
      </c>
      <c r="D36" s="1"/>
      <c r="E36" s="1"/>
      <c r="F36" s="1"/>
      <c r="G36" s="1"/>
      <c r="H36" s="65"/>
    </row>
    <row r="37" spans="1:8" x14ac:dyDescent="0.25">
      <c r="A37" s="42" t="s">
        <v>178</v>
      </c>
      <c r="B37" s="1"/>
      <c r="C37" s="1">
        <v>2</v>
      </c>
      <c r="D37" s="1"/>
      <c r="E37" s="1"/>
      <c r="F37" s="1"/>
      <c r="G37" s="1"/>
      <c r="H37" s="65"/>
    </row>
    <row r="38" spans="1:8" x14ac:dyDescent="0.25">
      <c r="A38" s="42" t="s">
        <v>142</v>
      </c>
      <c r="B38" s="1"/>
      <c r="C38" s="1">
        <v>3</v>
      </c>
      <c r="D38" s="1"/>
      <c r="E38" s="1"/>
      <c r="F38" s="1"/>
      <c r="G38" s="1"/>
      <c r="H38" s="65"/>
    </row>
    <row r="39" spans="1:8" x14ac:dyDescent="0.25">
      <c r="A39" s="42" t="s">
        <v>143</v>
      </c>
      <c r="B39" s="1"/>
      <c r="C39" s="1"/>
      <c r="D39" s="1">
        <v>1</v>
      </c>
      <c r="E39" s="1"/>
      <c r="F39" s="1"/>
      <c r="G39" s="1"/>
      <c r="H39" s="65"/>
    </row>
    <row r="40" spans="1:8" x14ac:dyDescent="0.25">
      <c r="A40" s="42" t="s">
        <v>144</v>
      </c>
      <c r="B40" s="1"/>
      <c r="C40" s="1"/>
      <c r="D40" s="1">
        <v>3</v>
      </c>
      <c r="E40" s="1"/>
      <c r="F40" s="1"/>
      <c r="G40" s="1"/>
      <c r="H40" s="65"/>
    </row>
    <row r="41" spans="1:8" x14ac:dyDescent="0.25">
      <c r="A41" s="42" t="s">
        <v>145</v>
      </c>
      <c r="B41" s="1"/>
      <c r="C41" s="1"/>
      <c r="D41" s="1"/>
      <c r="E41" s="1">
        <v>1</v>
      </c>
      <c r="F41" s="1"/>
      <c r="G41" s="1"/>
      <c r="H41" s="65"/>
    </row>
    <row r="42" spans="1:8" x14ac:dyDescent="0.25">
      <c r="A42" s="42" t="s">
        <v>146</v>
      </c>
      <c r="B42" s="1"/>
      <c r="C42" s="1"/>
      <c r="D42" s="1"/>
      <c r="E42" s="1">
        <v>3</v>
      </c>
      <c r="F42" s="1"/>
      <c r="G42" s="1"/>
      <c r="H42" s="65"/>
    </row>
    <row r="43" spans="1:8" x14ac:dyDescent="0.25">
      <c r="A43" s="42" t="s">
        <v>147</v>
      </c>
      <c r="B43" s="1"/>
      <c r="C43" s="1"/>
      <c r="D43" s="1"/>
      <c r="E43" s="1"/>
      <c r="F43" s="1">
        <v>1</v>
      </c>
      <c r="G43" s="1"/>
      <c r="H43" s="65"/>
    </row>
    <row r="44" spans="1:8" x14ac:dyDescent="0.25">
      <c r="A44" s="42" t="s">
        <v>148</v>
      </c>
      <c r="B44" s="1"/>
      <c r="C44" s="1"/>
      <c r="D44" s="1"/>
      <c r="E44" s="1"/>
      <c r="F44" s="1">
        <v>3</v>
      </c>
      <c r="G44" s="1"/>
      <c r="H44" s="65"/>
    </row>
    <row r="45" spans="1:8" x14ac:dyDescent="0.25">
      <c r="A45" s="42" t="s">
        <v>149</v>
      </c>
      <c r="B45" s="1"/>
      <c r="C45" s="1"/>
      <c r="D45" s="1"/>
      <c r="E45" s="1"/>
      <c r="F45" s="1"/>
      <c r="G45" s="1">
        <v>1</v>
      </c>
      <c r="H45" s="65"/>
    </row>
    <row r="46" spans="1:8" x14ac:dyDescent="0.25">
      <c r="A46" s="42" t="s">
        <v>150</v>
      </c>
      <c r="B46" s="1"/>
      <c r="C46" s="1"/>
      <c r="D46" s="1"/>
      <c r="E46" s="1"/>
      <c r="F46" s="1"/>
      <c r="G46" s="1">
        <v>3</v>
      </c>
      <c r="H46" s="65"/>
    </row>
    <row r="47" spans="1:8" x14ac:dyDescent="0.25">
      <c r="A47" s="36"/>
      <c r="B47" s="18"/>
      <c r="C47" s="18"/>
      <c r="D47" s="18"/>
      <c r="E47" s="18"/>
      <c r="F47" s="18"/>
      <c r="G47" s="18"/>
      <c r="H47" s="65"/>
    </row>
    <row r="48" spans="1:8" x14ac:dyDescent="0.25">
      <c r="A48" s="27" t="s">
        <v>25</v>
      </c>
      <c r="F48" s="18"/>
      <c r="G48" s="18"/>
      <c r="H48" s="65"/>
    </row>
    <row r="49" spans="1:8" x14ac:dyDescent="0.25">
      <c r="A49" s="72" t="s">
        <v>140</v>
      </c>
      <c r="B49" s="1205" t="s">
        <v>152</v>
      </c>
      <c r="C49" s="1206"/>
      <c r="D49" s="1206"/>
      <c r="E49" s="1207"/>
      <c r="F49" s="18"/>
      <c r="G49" s="18"/>
      <c r="H49" s="65"/>
    </row>
    <row r="50" spans="1:8" x14ac:dyDescent="0.25">
      <c r="A50" s="42" t="s">
        <v>160</v>
      </c>
      <c r="B50" s="1204" t="s">
        <v>154</v>
      </c>
      <c r="C50" s="1204"/>
      <c r="D50" s="1204"/>
      <c r="E50" s="1204"/>
      <c r="F50" s="18"/>
      <c r="G50" s="18"/>
      <c r="H50" s="65"/>
    </row>
    <row r="51" spans="1:8" x14ac:dyDescent="0.25">
      <c r="A51" s="42" t="s">
        <v>153</v>
      </c>
      <c r="B51" s="1221" t="s">
        <v>155</v>
      </c>
      <c r="C51" s="1221"/>
      <c r="D51" s="1221"/>
      <c r="E51" s="1221"/>
      <c r="F51" s="18"/>
      <c r="G51" s="18"/>
      <c r="H51" s="65"/>
    </row>
    <row r="52" spans="1:8" x14ac:dyDescent="0.25">
      <c r="A52" s="42" t="s">
        <v>161</v>
      </c>
      <c r="B52" s="1203" t="s">
        <v>156</v>
      </c>
      <c r="C52" s="1203"/>
      <c r="D52" s="1203"/>
      <c r="E52" s="1203"/>
      <c r="F52" s="18"/>
      <c r="G52" s="18"/>
      <c r="H52" s="65"/>
    </row>
    <row r="53" spans="1:8" x14ac:dyDescent="0.25">
      <c r="A53" s="46"/>
      <c r="B53" s="68"/>
      <c r="C53" s="68"/>
      <c r="D53" s="68"/>
      <c r="E53" s="68"/>
      <c r="F53" s="18"/>
      <c r="G53" s="18"/>
      <c r="H53" s="65"/>
    </row>
    <row r="54" spans="1:8" x14ac:dyDescent="0.25">
      <c r="A54" s="24" t="s">
        <v>31</v>
      </c>
      <c r="G54" s="18"/>
      <c r="H54" s="65"/>
    </row>
    <row r="55" spans="1:8" x14ac:dyDescent="0.25">
      <c r="C55" s="1212" t="s">
        <v>120</v>
      </c>
      <c r="D55" s="1212"/>
      <c r="E55" s="1212"/>
      <c r="F55" s="1212"/>
      <c r="G55" s="18"/>
      <c r="H55" s="65"/>
    </row>
    <row r="56" spans="1:8" x14ac:dyDescent="0.25">
      <c r="A56" s="1222" t="s">
        <v>118</v>
      </c>
      <c r="B56" s="1223"/>
      <c r="C56" s="69" t="s">
        <v>4</v>
      </c>
      <c r="D56" s="69" t="s">
        <v>17</v>
      </c>
      <c r="E56" s="69" t="s">
        <v>5</v>
      </c>
      <c r="F56" s="69" t="s">
        <v>140</v>
      </c>
      <c r="G56" s="18"/>
      <c r="H56" s="65"/>
    </row>
    <row r="57" spans="1:8" x14ac:dyDescent="0.25">
      <c r="A57" s="1224"/>
      <c r="B57" s="1225"/>
      <c r="C57" s="69">
        <v>1</v>
      </c>
      <c r="D57" s="69">
        <v>2</v>
      </c>
      <c r="E57" s="69">
        <v>3</v>
      </c>
      <c r="F57" s="69">
        <v>3</v>
      </c>
      <c r="G57" s="18"/>
      <c r="H57" s="65"/>
    </row>
    <row r="58" spans="1:8" x14ac:dyDescent="0.25">
      <c r="A58" s="35" t="s">
        <v>69</v>
      </c>
      <c r="B58" s="63">
        <v>6</v>
      </c>
      <c r="C58" s="52" t="s">
        <v>119</v>
      </c>
      <c r="D58" s="52" t="s">
        <v>119</v>
      </c>
      <c r="E58" s="52" t="s">
        <v>119</v>
      </c>
      <c r="F58" s="52" t="s">
        <v>119</v>
      </c>
      <c r="G58" s="18"/>
      <c r="H58" s="65"/>
    </row>
    <row r="59" spans="1:8" x14ac:dyDescent="0.25">
      <c r="A59" s="35" t="s">
        <v>69</v>
      </c>
      <c r="B59" s="63">
        <v>5</v>
      </c>
      <c r="C59" s="52" t="s">
        <v>119</v>
      </c>
      <c r="D59" s="52" t="s">
        <v>119</v>
      </c>
      <c r="E59" s="52" t="s">
        <v>119</v>
      </c>
      <c r="F59" s="52" t="s">
        <v>119</v>
      </c>
      <c r="G59" s="18"/>
      <c r="H59" s="65"/>
    </row>
    <row r="60" spans="1:8" x14ac:dyDescent="0.25">
      <c r="A60" s="42" t="s">
        <v>69</v>
      </c>
      <c r="B60" s="63">
        <v>4</v>
      </c>
      <c r="C60" s="52" t="s">
        <v>119</v>
      </c>
      <c r="D60" s="52" t="s">
        <v>119</v>
      </c>
      <c r="E60" s="52" t="s">
        <v>119</v>
      </c>
      <c r="F60" s="52" t="s">
        <v>119</v>
      </c>
      <c r="G60" s="18"/>
      <c r="H60" s="65"/>
    </row>
    <row r="61" spans="1:8" x14ac:dyDescent="0.25">
      <c r="A61" s="35" t="s">
        <v>1</v>
      </c>
      <c r="B61" s="63">
        <v>3</v>
      </c>
      <c r="C61" s="21">
        <f>B61*$C$57</f>
        <v>3</v>
      </c>
      <c r="D61" s="52">
        <f>B61*$D$57</f>
        <v>6</v>
      </c>
      <c r="E61" s="52">
        <f>B61*$E$57</f>
        <v>9</v>
      </c>
      <c r="F61" s="52">
        <f>B61*F57</f>
        <v>9</v>
      </c>
      <c r="G61" s="18"/>
      <c r="H61" s="65"/>
    </row>
    <row r="62" spans="1:8" x14ac:dyDescent="0.25">
      <c r="A62" s="43" t="s">
        <v>2</v>
      </c>
      <c r="B62" s="63">
        <v>2</v>
      </c>
      <c r="C62" s="21">
        <f>B62*$C$57</f>
        <v>2</v>
      </c>
      <c r="D62" s="61">
        <f>B62*$D$57</f>
        <v>4</v>
      </c>
      <c r="E62" s="52">
        <f>B62*$E$57</f>
        <v>6</v>
      </c>
      <c r="F62" s="52">
        <f>F57*B62</f>
        <v>6</v>
      </c>
      <c r="G62" s="18"/>
      <c r="H62" s="65"/>
    </row>
    <row r="63" spans="1:8" x14ac:dyDescent="0.25">
      <c r="A63" s="35" t="s">
        <v>3</v>
      </c>
      <c r="B63" s="63">
        <v>1</v>
      </c>
      <c r="C63" s="21">
        <f>B63*$C$57</f>
        <v>1</v>
      </c>
      <c r="D63" s="21">
        <f>B63*$D$57</f>
        <v>2</v>
      </c>
      <c r="E63" s="21">
        <f>B63*$E$57</f>
        <v>3</v>
      </c>
      <c r="F63" s="21">
        <f>F57*B63</f>
        <v>3</v>
      </c>
      <c r="G63" s="18"/>
      <c r="H63" s="65"/>
    </row>
    <row r="64" spans="1:8" x14ac:dyDescent="0.25">
      <c r="G64" s="18"/>
      <c r="H64" s="65"/>
    </row>
    <row r="65" spans="1:8" x14ac:dyDescent="0.25">
      <c r="A65" s="27" t="s">
        <v>25</v>
      </c>
      <c r="G65" s="18"/>
      <c r="H65" s="65"/>
    </row>
    <row r="66" spans="1:8" x14ac:dyDescent="0.25">
      <c r="A66" s="64" t="s">
        <v>119</v>
      </c>
      <c r="B66" s="1205" t="s">
        <v>136</v>
      </c>
      <c r="C66" s="1206"/>
      <c r="D66" s="1206"/>
      <c r="E66" s="1207"/>
      <c r="G66" s="18"/>
      <c r="H66" s="65"/>
    </row>
    <row r="67" spans="1:8" x14ac:dyDescent="0.25">
      <c r="A67" s="42" t="s">
        <v>11</v>
      </c>
      <c r="B67" s="1204" t="s">
        <v>158</v>
      </c>
      <c r="C67" s="1204"/>
      <c r="D67" s="1204"/>
      <c r="E67" s="1204"/>
      <c r="G67" s="18"/>
      <c r="H67" s="65"/>
    </row>
    <row r="68" spans="1:8" ht="31.5" customHeight="1" x14ac:dyDescent="0.25">
      <c r="A68" s="42" t="s">
        <v>12</v>
      </c>
      <c r="B68" s="1214" t="s">
        <v>159</v>
      </c>
      <c r="C68" s="1215"/>
      <c r="D68" s="1215"/>
      <c r="E68" s="1216"/>
      <c r="G68" s="18"/>
      <c r="H68" s="65"/>
    </row>
    <row r="69" spans="1:8" x14ac:dyDescent="0.25">
      <c r="A69" s="42" t="s">
        <v>13</v>
      </c>
      <c r="B69" s="1203" t="s">
        <v>90</v>
      </c>
      <c r="C69" s="1203"/>
      <c r="D69" s="1203"/>
      <c r="E69" s="1203"/>
      <c r="G69" s="18"/>
      <c r="H69" s="65"/>
    </row>
    <row r="70" spans="1:8" x14ac:dyDescent="0.25">
      <c r="A70" s="46"/>
      <c r="B70" s="68"/>
      <c r="C70" s="68"/>
      <c r="D70" s="68"/>
      <c r="E70" s="68"/>
      <c r="F70" s="18"/>
      <c r="G70" s="18"/>
      <c r="H70" s="65"/>
    </row>
    <row r="71" spans="1:8" ht="15.75" thickBot="1" x14ac:dyDescent="0.3">
      <c r="A71" s="27" t="s">
        <v>176</v>
      </c>
    </row>
    <row r="72" spans="1:8" ht="76.5" x14ac:dyDescent="0.25">
      <c r="A72" s="67" t="s">
        <v>151</v>
      </c>
      <c r="B72" s="67" t="s">
        <v>70</v>
      </c>
      <c r="C72" s="67" t="s">
        <v>126</v>
      </c>
      <c r="D72" s="71" t="s">
        <v>88</v>
      </c>
      <c r="F72" s="66"/>
    </row>
    <row r="73" spans="1:8" x14ac:dyDescent="0.25">
      <c r="A73" s="74" t="s">
        <v>145</v>
      </c>
      <c r="B73" s="1">
        <v>1</v>
      </c>
      <c r="C73" s="42"/>
      <c r="D73" s="42"/>
    </row>
    <row r="74" spans="1:8" x14ac:dyDescent="0.25">
      <c r="A74" s="74" t="s">
        <v>138</v>
      </c>
      <c r="B74" s="1">
        <v>2</v>
      </c>
      <c r="C74" s="42"/>
      <c r="D74" s="42"/>
    </row>
    <row r="75" spans="1:8" x14ac:dyDescent="0.25">
      <c r="A75" s="74" t="s">
        <v>146</v>
      </c>
      <c r="B75" s="1">
        <v>3</v>
      </c>
      <c r="C75" s="42"/>
      <c r="D75" s="42"/>
    </row>
    <row r="76" spans="1:8" x14ac:dyDescent="0.25">
      <c r="A76" s="70" t="s">
        <v>122</v>
      </c>
      <c r="B76" s="42"/>
      <c r="C76" s="1">
        <v>0</v>
      </c>
      <c r="D76" s="1"/>
    </row>
    <row r="77" spans="1:8" ht="24" x14ac:dyDescent="0.25">
      <c r="A77" s="70" t="s">
        <v>124</v>
      </c>
      <c r="B77" s="42"/>
      <c r="C77" s="1">
        <v>2</v>
      </c>
      <c r="D77" s="1"/>
    </row>
    <row r="78" spans="1:8" ht="24" x14ac:dyDescent="0.25">
      <c r="A78" s="70" t="s">
        <v>125</v>
      </c>
      <c r="B78" s="42"/>
      <c r="C78" s="1">
        <v>3</v>
      </c>
      <c r="D78" s="1"/>
    </row>
    <row r="79" spans="1:8" x14ac:dyDescent="0.25">
      <c r="A79" s="74" t="s">
        <v>7</v>
      </c>
      <c r="B79" s="42"/>
      <c r="C79" s="1"/>
      <c r="D79" s="1">
        <v>1</v>
      </c>
    </row>
    <row r="80" spans="1:8" x14ac:dyDescent="0.25">
      <c r="A80" s="42" t="s">
        <v>6</v>
      </c>
      <c r="B80" s="42"/>
      <c r="C80" s="1"/>
      <c r="D80" s="1">
        <v>3</v>
      </c>
    </row>
    <row r="82" spans="1:5" x14ac:dyDescent="0.25">
      <c r="A82" s="27" t="s">
        <v>25</v>
      </c>
    </row>
    <row r="83" spans="1:5" x14ac:dyDescent="0.25">
      <c r="A83" s="72" t="s">
        <v>140</v>
      </c>
      <c r="B83" s="1205" t="s">
        <v>152</v>
      </c>
      <c r="C83" s="1206"/>
      <c r="D83" s="1206"/>
      <c r="E83" s="1207"/>
    </row>
    <row r="84" spans="1:5" x14ac:dyDescent="0.25">
      <c r="A84" s="42" t="s">
        <v>163</v>
      </c>
      <c r="B84" s="1204" t="s">
        <v>154</v>
      </c>
      <c r="C84" s="1204"/>
      <c r="D84" s="1204"/>
      <c r="E84" s="1204"/>
    </row>
    <row r="85" spans="1:5" x14ac:dyDescent="0.25">
      <c r="A85" s="42" t="s">
        <v>157</v>
      </c>
      <c r="B85" s="1221" t="s">
        <v>155</v>
      </c>
      <c r="C85" s="1221"/>
      <c r="D85" s="1221"/>
      <c r="E85" s="1221"/>
    </row>
    <row r="86" spans="1:5" x14ac:dyDescent="0.25">
      <c r="A86" s="42" t="s">
        <v>162</v>
      </c>
      <c r="B86" s="1203" t="s">
        <v>156</v>
      </c>
      <c r="C86" s="1203"/>
      <c r="D86" s="1203"/>
      <c r="E86" s="1203"/>
    </row>
    <row r="88" spans="1:5" ht="36.75" customHeight="1" x14ac:dyDescent="0.25">
      <c r="A88" s="1208" t="s">
        <v>177</v>
      </c>
      <c r="B88" s="1209"/>
      <c r="C88" s="1209"/>
      <c r="D88" s="1209"/>
      <c r="E88" s="1209"/>
    </row>
    <row r="89" spans="1:5" x14ac:dyDescent="0.25">
      <c r="A89" s="27" t="s">
        <v>25</v>
      </c>
    </row>
    <row r="90" spans="1:5" x14ac:dyDescent="0.25">
      <c r="A90" s="75" t="s">
        <v>166</v>
      </c>
      <c r="B90" s="75" t="s">
        <v>167</v>
      </c>
      <c r="C90" s="75" t="s">
        <v>168</v>
      </c>
    </row>
    <row r="91" spans="1:5" x14ac:dyDescent="0.25">
      <c r="A91" s="76" t="s">
        <v>169</v>
      </c>
      <c r="B91" s="80">
        <v>1</v>
      </c>
      <c r="C91" s="81" t="s">
        <v>164</v>
      </c>
    </row>
    <row r="92" spans="1:5" x14ac:dyDescent="0.25">
      <c r="A92" s="76" t="s">
        <v>170</v>
      </c>
      <c r="B92" s="80">
        <v>0.75</v>
      </c>
      <c r="C92" s="81" t="s">
        <v>164</v>
      </c>
    </row>
    <row r="93" spans="1:5" x14ac:dyDescent="0.25">
      <c r="A93" s="77" t="s">
        <v>171</v>
      </c>
      <c r="B93" s="80">
        <v>0.5</v>
      </c>
      <c r="C93" s="81" t="s">
        <v>157</v>
      </c>
    </row>
    <row r="94" spans="1:5" x14ac:dyDescent="0.25">
      <c r="A94" s="78" t="s">
        <v>172</v>
      </c>
      <c r="B94" s="80">
        <v>0.25</v>
      </c>
      <c r="C94" s="81" t="s">
        <v>165</v>
      </c>
    </row>
    <row r="95" spans="1:5" x14ac:dyDescent="0.25">
      <c r="A95" s="78" t="s">
        <v>173</v>
      </c>
      <c r="B95" s="80">
        <v>0.1</v>
      </c>
      <c r="C95" s="81" t="s">
        <v>165</v>
      </c>
    </row>
    <row r="96" spans="1:5" x14ac:dyDescent="0.25">
      <c r="A96" s="79" t="s">
        <v>174</v>
      </c>
      <c r="B96" s="80">
        <v>0</v>
      </c>
      <c r="C96" s="81" t="s">
        <v>165</v>
      </c>
    </row>
  </sheetData>
  <mergeCells count="22">
    <mergeCell ref="B85:E85"/>
    <mergeCell ref="B49:E49"/>
    <mergeCell ref="B50:E50"/>
    <mergeCell ref="B51:E51"/>
    <mergeCell ref="B52:E52"/>
    <mergeCell ref="A56:B57"/>
    <mergeCell ref="B86:E86"/>
    <mergeCell ref="B84:E84"/>
    <mergeCell ref="B83:E83"/>
    <mergeCell ref="A88:E88"/>
    <mergeCell ref="C3:E3"/>
    <mergeCell ref="C55:F55"/>
    <mergeCell ref="A5:A7"/>
    <mergeCell ref="B67:E67"/>
    <mergeCell ref="B68:E68"/>
    <mergeCell ref="B24:E24"/>
    <mergeCell ref="B25:E25"/>
    <mergeCell ref="B27:E27"/>
    <mergeCell ref="B69:E69"/>
    <mergeCell ref="B66:E66"/>
    <mergeCell ref="D15:E15"/>
    <mergeCell ref="B26:E26"/>
  </mergeCells>
  <dataValidations count="1">
    <dataValidation type="list" allowBlank="1" showInputMessage="1" showErrorMessage="1" sqref="A76:A78">
      <formula1>INCORRECCIONES</formula1>
    </dataValidation>
  </dataValidations>
  <pageMargins left="0.70866141732283472" right="0.70866141732283472" top="0.55118110236220474" bottom="0.55118110236220474" header="0.31496062992125984" footer="0.31496062992125984"/>
  <pageSetup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K23"/>
  <sheetViews>
    <sheetView topLeftCell="A4" zoomScaleNormal="100" zoomScaleSheetLayoutView="110" workbookViewId="0">
      <selection activeCell="B9" sqref="B9"/>
    </sheetView>
  </sheetViews>
  <sheetFormatPr baseColWidth="10" defaultColWidth="11.42578125" defaultRowHeight="15" x14ac:dyDescent="0.25"/>
  <cols>
    <col min="1" max="1" width="9.85546875" style="123" bestFit="1" customWidth="1"/>
    <col min="2" max="2" width="11.42578125" style="123"/>
    <col min="3" max="3" width="14.42578125" style="123" customWidth="1"/>
    <col min="4" max="4" width="16.42578125" style="123" bestFit="1" customWidth="1"/>
    <col min="5" max="5" width="18.7109375" style="123" bestFit="1" customWidth="1"/>
    <col min="6" max="6" width="24.7109375" style="123" customWidth="1"/>
    <col min="7" max="7" width="17.5703125" style="123" bestFit="1" customWidth="1"/>
    <col min="8" max="8" width="18.85546875" style="123" customWidth="1"/>
    <col min="9" max="9" width="11.42578125" style="123"/>
    <col min="10" max="10" width="14.42578125" style="123" customWidth="1"/>
    <col min="11" max="11" width="18" style="123" customWidth="1"/>
    <col min="12" max="12" width="17.140625" style="123" bestFit="1" customWidth="1"/>
    <col min="13" max="13" width="33.28515625" style="123" customWidth="1"/>
    <col min="14" max="15" width="11.42578125" style="123"/>
    <col min="16" max="16" width="30.42578125" style="123" bestFit="1" customWidth="1"/>
    <col min="17" max="16384" width="11.42578125" style="123"/>
  </cols>
  <sheetData>
    <row r="1" spans="2:11" x14ac:dyDescent="0.25">
      <c r="B1" s="125" t="s">
        <v>40</v>
      </c>
      <c r="C1" s="125" t="s">
        <v>38</v>
      </c>
      <c r="D1" s="125" t="s">
        <v>16</v>
      </c>
      <c r="E1" s="125" t="s">
        <v>59</v>
      </c>
      <c r="F1" s="125" t="s">
        <v>39</v>
      </c>
      <c r="G1" s="125" t="s">
        <v>15</v>
      </c>
      <c r="H1" s="125" t="s">
        <v>16</v>
      </c>
      <c r="I1" s="126" t="s">
        <v>41</v>
      </c>
      <c r="J1" s="125" t="s">
        <v>58</v>
      </c>
      <c r="K1" s="125" t="s">
        <v>42</v>
      </c>
    </row>
    <row r="2" spans="2:11" x14ac:dyDescent="0.25">
      <c r="B2" s="121" t="s">
        <v>4</v>
      </c>
      <c r="C2" s="121" t="s">
        <v>20</v>
      </c>
      <c r="D2" s="110" t="s">
        <v>105</v>
      </c>
      <c r="E2" s="110" t="s">
        <v>109</v>
      </c>
      <c r="F2" s="121" t="s">
        <v>107</v>
      </c>
      <c r="G2" s="121" t="s">
        <v>20</v>
      </c>
      <c r="H2" s="121" t="s">
        <v>20</v>
      </c>
      <c r="I2" s="122" t="s">
        <v>111</v>
      </c>
      <c r="J2" s="110" t="s">
        <v>109</v>
      </c>
      <c r="K2" s="121" t="s">
        <v>18</v>
      </c>
    </row>
    <row r="3" spans="2:11" x14ac:dyDescent="0.25">
      <c r="B3" s="121" t="s">
        <v>17</v>
      </c>
      <c r="C3" s="121" t="s">
        <v>7</v>
      </c>
      <c r="D3" s="110" t="s">
        <v>106</v>
      </c>
      <c r="E3" s="110" t="s">
        <v>17</v>
      </c>
      <c r="F3" s="121" t="s">
        <v>108</v>
      </c>
      <c r="G3" s="121" t="s">
        <v>21</v>
      </c>
      <c r="H3" s="121" t="s">
        <v>21</v>
      </c>
      <c r="I3" s="122" t="s">
        <v>112</v>
      </c>
      <c r="J3" s="110" t="s">
        <v>110</v>
      </c>
      <c r="K3" s="124" t="s">
        <v>17</v>
      </c>
    </row>
    <row r="4" spans="2:11" x14ac:dyDescent="0.25">
      <c r="B4" s="121" t="s">
        <v>5</v>
      </c>
      <c r="C4" s="110"/>
      <c r="D4" s="110"/>
      <c r="E4" s="110" t="s">
        <v>110</v>
      </c>
      <c r="F4" s="110"/>
      <c r="G4" s="110"/>
      <c r="H4" s="110"/>
      <c r="I4" s="110"/>
      <c r="J4" s="110"/>
      <c r="K4" s="124" t="s">
        <v>19</v>
      </c>
    </row>
    <row r="5" spans="2:11" x14ac:dyDescent="0.25">
      <c r="B5" s="121" t="s">
        <v>8</v>
      </c>
    </row>
    <row r="7" spans="2:11" s="127" customFormat="1" x14ac:dyDescent="0.25"/>
    <row r="8" spans="2:11" x14ac:dyDescent="0.25">
      <c r="B8" s="128" t="s">
        <v>43</v>
      </c>
      <c r="C8" s="128" t="s">
        <v>44</v>
      </c>
      <c r="D8" s="128" t="s">
        <v>45</v>
      </c>
    </row>
    <row r="9" spans="2:11" x14ac:dyDescent="0.25">
      <c r="B9" s="129">
        <v>1</v>
      </c>
      <c r="C9" s="129">
        <v>1</v>
      </c>
      <c r="D9" s="129">
        <v>1</v>
      </c>
    </row>
    <row r="10" spans="2:11" x14ac:dyDescent="0.25">
      <c r="B10" s="129">
        <v>2</v>
      </c>
      <c r="C10" s="129">
        <v>2</v>
      </c>
      <c r="D10" s="129">
        <v>2</v>
      </c>
    </row>
    <row r="11" spans="2:11" x14ac:dyDescent="0.25">
      <c r="B11" s="129">
        <v>3</v>
      </c>
      <c r="C11" s="129">
        <v>3</v>
      </c>
      <c r="D11" s="129">
        <v>3</v>
      </c>
    </row>
    <row r="13" spans="2:11" x14ac:dyDescent="0.25">
      <c r="B13" s="125" t="s">
        <v>123</v>
      </c>
      <c r="E13" s="125" t="s">
        <v>60</v>
      </c>
    </row>
    <row r="14" spans="2:11" x14ac:dyDescent="0.25">
      <c r="C14" s="123" t="s">
        <v>122</v>
      </c>
      <c r="D14" s="129">
        <v>0</v>
      </c>
      <c r="F14" s="129" t="s">
        <v>21</v>
      </c>
      <c r="G14" s="129">
        <v>1</v>
      </c>
    </row>
    <row r="15" spans="2:11" x14ac:dyDescent="0.25">
      <c r="C15" s="123" t="s">
        <v>124</v>
      </c>
      <c r="D15" s="129">
        <v>2</v>
      </c>
      <c r="F15" s="129" t="s">
        <v>20</v>
      </c>
      <c r="G15" s="129">
        <v>3</v>
      </c>
    </row>
    <row r="16" spans="2:11" x14ac:dyDescent="0.25">
      <c r="C16" s="123" t="s">
        <v>125</v>
      </c>
      <c r="D16" s="129">
        <v>3</v>
      </c>
      <c r="F16" s="129"/>
      <c r="G16" s="129"/>
    </row>
    <row r="22" ht="22.5" customHeight="1" x14ac:dyDescent="0.25"/>
    <row r="23" s="130" customFormat="1" x14ac:dyDescent="0.25"/>
  </sheetData>
  <pageMargins left="0.7" right="0.7" top="0.75" bottom="0.75" header="0.3" footer="0.3"/>
  <pageSetup scale="6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election activeCell="H6" sqref="H6"/>
    </sheetView>
  </sheetViews>
  <sheetFormatPr baseColWidth="10" defaultColWidth="11.42578125" defaultRowHeight="15" x14ac:dyDescent="0.25"/>
  <cols>
    <col min="1" max="1" width="24" style="132" bestFit="1" customWidth="1"/>
    <col min="2" max="2" width="20" style="132" customWidth="1"/>
    <col min="3" max="3" width="18.140625" style="132" customWidth="1"/>
    <col min="4" max="4" width="26.85546875" style="132" customWidth="1"/>
    <col min="5" max="5" width="31" style="132" customWidth="1"/>
    <col min="6" max="16384" width="11.42578125" style="132"/>
  </cols>
  <sheetData>
    <row r="1" spans="1:5" ht="47.25" customHeight="1" x14ac:dyDescent="0.25">
      <c r="A1" s="1155"/>
      <c r="B1" s="1156"/>
      <c r="C1" s="1156"/>
      <c r="D1" s="1156"/>
      <c r="E1" s="1157"/>
    </row>
    <row r="2" spans="1:5" x14ac:dyDescent="0.25">
      <c r="A2" s="1229" t="s">
        <v>310</v>
      </c>
      <c r="B2" s="1230"/>
      <c r="C2" s="1230"/>
      <c r="D2" s="1230"/>
      <c r="E2" s="1231"/>
    </row>
    <row r="3" spans="1:5" ht="52.5" customHeight="1" x14ac:dyDescent="0.25">
      <c r="A3" s="1226" t="s">
        <v>311</v>
      </c>
      <c r="B3" s="1232"/>
      <c r="C3" s="1232"/>
      <c r="D3" s="1232"/>
      <c r="E3" s="1233"/>
    </row>
    <row r="4" spans="1:5" ht="40.5" customHeight="1" x14ac:dyDescent="0.25">
      <c r="A4" s="1226" t="s">
        <v>312</v>
      </c>
      <c r="B4" s="1232"/>
      <c r="C4" s="1232"/>
      <c r="D4" s="1232"/>
      <c r="E4" s="1233"/>
    </row>
    <row r="5" spans="1:5" ht="30" customHeight="1" x14ac:dyDescent="0.25">
      <c r="A5" s="1234" t="s">
        <v>313</v>
      </c>
      <c r="B5" s="1235"/>
      <c r="C5" s="1235"/>
      <c r="D5" s="1235"/>
      <c r="E5" s="1236"/>
    </row>
    <row r="6" spans="1:5" ht="49.5" customHeight="1" x14ac:dyDescent="0.25">
      <c r="A6" s="1226" t="s">
        <v>314</v>
      </c>
      <c r="B6" s="1227"/>
      <c r="C6" s="1227"/>
      <c r="D6" s="1227"/>
      <c r="E6" s="1228"/>
    </row>
    <row r="7" spans="1:5" ht="102" customHeight="1" x14ac:dyDescent="0.25">
      <c r="A7" s="1226" t="s">
        <v>315</v>
      </c>
      <c r="B7" s="1227"/>
      <c r="C7" s="1227"/>
      <c r="D7" s="1227"/>
      <c r="E7" s="1228"/>
    </row>
    <row r="8" spans="1:5" ht="36" customHeight="1" x14ac:dyDescent="0.25">
      <c r="A8" s="1240" t="s">
        <v>316</v>
      </c>
      <c r="B8" s="1241"/>
      <c r="C8" s="1241"/>
      <c r="D8" s="1241"/>
      <c r="E8" s="1242"/>
    </row>
    <row r="9" spans="1:5" ht="111.75" customHeight="1" x14ac:dyDescent="0.25">
      <c r="A9" s="1243" t="s">
        <v>317</v>
      </c>
      <c r="B9" s="1244"/>
      <c r="C9" s="1244"/>
      <c r="D9" s="1244"/>
      <c r="E9" s="1245"/>
    </row>
    <row r="10" spans="1:5" ht="36" customHeight="1" x14ac:dyDescent="0.25">
      <c r="A10" s="1246" t="s">
        <v>318</v>
      </c>
      <c r="B10" s="1232"/>
      <c r="C10" s="1232"/>
      <c r="D10" s="1232"/>
      <c r="E10" s="1233"/>
    </row>
    <row r="11" spans="1:5" ht="17.25" customHeight="1" x14ac:dyDescent="0.25">
      <c r="A11" s="1243" t="s">
        <v>319</v>
      </c>
      <c r="B11" s="1244"/>
      <c r="C11" s="1244"/>
      <c r="D11" s="1244"/>
      <c r="E11" s="1245"/>
    </row>
    <row r="12" spans="1:5" ht="59.25" customHeight="1" x14ac:dyDescent="0.25">
      <c r="A12" s="1243" t="s">
        <v>320</v>
      </c>
      <c r="B12" s="1244"/>
      <c r="C12" s="1244"/>
      <c r="D12" s="1244"/>
      <c r="E12" s="1245"/>
    </row>
    <row r="13" spans="1:5" ht="29.25" customHeight="1" x14ac:dyDescent="0.25">
      <c r="A13" s="1243" t="s">
        <v>321</v>
      </c>
      <c r="B13" s="1244"/>
      <c r="C13" s="1244"/>
      <c r="D13" s="1244"/>
      <c r="E13" s="1245"/>
    </row>
    <row r="14" spans="1:5" ht="53.25" customHeight="1" x14ac:dyDescent="0.25">
      <c r="A14" s="1237" t="s">
        <v>322</v>
      </c>
      <c r="B14" s="1238"/>
      <c r="C14" s="1238"/>
      <c r="D14" s="1238"/>
      <c r="E14" s="1239"/>
    </row>
    <row r="15" spans="1:5" ht="63.75" customHeight="1" x14ac:dyDescent="0.25">
      <c r="A15" s="1237" t="s">
        <v>323</v>
      </c>
      <c r="B15" s="1238"/>
      <c r="C15" s="1238"/>
      <c r="D15" s="1238"/>
      <c r="E15" s="1239"/>
    </row>
    <row r="16" spans="1:5" ht="64.5" customHeight="1" x14ac:dyDescent="0.25">
      <c r="A16" s="1243" t="s">
        <v>324</v>
      </c>
      <c r="B16" s="1244"/>
      <c r="C16" s="1244"/>
      <c r="D16" s="1244"/>
      <c r="E16" s="1245"/>
    </row>
    <row r="17" spans="1:5" ht="54.75" customHeight="1" x14ac:dyDescent="0.25">
      <c r="A17" s="1237" t="s">
        <v>325</v>
      </c>
      <c r="B17" s="1238"/>
      <c r="C17" s="1238"/>
      <c r="D17" s="1238"/>
      <c r="E17" s="1239"/>
    </row>
    <row r="18" spans="1:5" ht="27.75" customHeight="1" x14ac:dyDescent="0.25">
      <c r="A18" s="1237" t="s">
        <v>326</v>
      </c>
      <c r="B18" s="1238"/>
      <c r="C18" s="1238"/>
      <c r="D18" s="1238"/>
      <c r="E18" s="1239"/>
    </row>
    <row r="19" spans="1:5" ht="33.75" customHeight="1" x14ac:dyDescent="0.25">
      <c r="A19" s="1240" t="s">
        <v>301</v>
      </c>
      <c r="B19" s="1241"/>
      <c r="C19" s="1241"/>
      <c r="D19" s="1241"/>
      <c r="E19" s="1242"/>
    </row>
    <row r="20" spans="1:5" ht="34.5" customHeight="1" x14ac:dyDescent="0.25">
      <c r="A20" s="1243" t="s">
        <v>327</v>
      </c>
      <c r="B20" s="1244"/>
      <c r="C20" s="1244"/>
      <c r="D20" s="1244"/>
      <c r="E20" s="1245"/>
    </row>
    <row r="21" spans="1:5" x14ac:dyDescent="0.25">
      <c r="A21" s="173"/>
      <c r="B21" s="174"/>
      <c r="C21" s="174"/>
      <c r="D21" s="174"/>
      <c r="E21" s="175"/>
    </row>
    <row r="22" spans="1:5" x14ac:dyDescent="0.25">
      <c r="A22" s="173"/>
      <c r="B22" s="174"/>
      <c r="C22" s="174"/>
      <c r="D22" s="174"/>
      <c r="E22" s="175"/>
    </row>
    <row r="23" spans="1:5" x14ac:dyDescent="0.25">
      <c r="A23" s="173"/>
      <c r="B23" s="174"/>
      <c r="C23" s="174"/>
      <c r="D23" s="174"/>
      <c r="E23" s="175"/>
    </row>
    <row r="24" spans="1:5" x14ac:dyDescent="0.25">
      <c r="A24" s="173"/>
      <c r="B24" s="174"/>
      <c r="C24" s="174"/>
      <c r="D24" s="174"/>
      <c r="E24" s="175"/>
    </row>
    <row r="25" spans="1:5" x14ac:dyDescent="0.25">
      <c r="A25" s="173"/>
      <c r="B25" s="174"/>
      <c r="C25" s="174"/>
      <c r="D25" s="174"/>
      <c r="E25" s="175"/>
    </row>
    <row r="26" spans="1:5" x14ac:dyDescent="0.25">
      <c r="A26" s="173"/>
      <c r="B26" s="174"/>
      <c r="C26" s="174"/>
      <c r="D26" s="174"/>
      <c r="E26" s="175"/>
    </row>
    <row r="27" spans="1:5" x14ac:dyDescent="0.25">
      <c r="A27" s="173"/>
      <c r="B27" s="174"/>
      <c r="C27" s="174"/>
      <c r="D27" s="174"/>
      <c r="E27" s="175"/>
    </row>
    <row r="28" spans="1:5" x14ac:dyDescent="0.25">
      <c r="A28" s="173"/>
      <c r="B28" s="174"/>
      <c r="C28" s="174"/>
      <c r="D28" s="174"/>
      <c r="E28" s="175"/>
    </row>
    <row r="29" spans="1:5" x14ac:dyDescent="0.25">
      <c r="A29" s="173"/>
      <c r="B29" s="174"/>
      <c r="C29" s="174"/>
      <c r="D29" s="174"/>
      <c r="E29" s="175"/>
    </row>
    <row r="30" spans="1:5" x14ac:dyDescent="0.25">
      <c r="A30" s="173"/>
      <c r="B30" s="174"/>
      <c r="C30" s="174"/>
      <c r="D30" s="174"/>
      <c r="E30" s="175"/>
    </row>
    <row r="31" spans="1:5" ht="30.75" customHeight="1" x14ac:dyDescent="0.25">
      <c r="A31" s="1243" t="s">
        <v>328</v>
      </c>
      <c r="B31" s="1244"/>
      <c r="C31" s="1244"/>
      <c r="D31" s="1244"/>
      <c r="E31" s="1245"/>
    </row>
    <row r="32" spans="1:5" x14ac:dyDescent="0.25">
      <c r="A32" s="173"/>
      <c r="B32" s="174"/>
      <c r="C32" s="174"/>
      <c r="D32" s="174"/>
      <c r="E32" s="175"/>
    </row>
    <row r="33" spans="1:5" x14ac:dyDescent="0.25">
      <c r="A33" s="173"/>
      <c r="B33" s="174"/>
      <c r="C33" s="174"/>
      <c r="D33" s="174"/>
      <c r="E33" s="175"/>
    </row>
    <row r="34" spans="1:5" x14ac:dyDescent="0.25">
      <c r="A34" s="173"/>
      <c r="B34" s="174"/>
      <c r="C34" s="174"/>
      <c r="D34" s="174"/>
      <c r="E34" s="175"/>
    </row>
    <row r="35" spans="1:5" x14ac:dyDescent="0.25">
      <c r="A35" s="173"/>
      <c r="B35" s="174"/>
      <c r="C35" s="174"/>
      <c r="D35" s="174"/>
      <c r="E35" s="175"/>
    </row>
    <row r="36" spans="1:5" x14ac:dyDescent="0.25">
      <c r="A36" s="173"/>
      <c r="B36" s="174"/>
      <c r="C36" s="174"/>
      <c r="D36" s="174"/>
      <c r="E36" s="175"/>
    </row>
    <row r="37" spans="1:5" x14ac:dyDescent="0.25">
      <c r="A37" s="173"/>
      <c r="B37" s="174"/>
      <c r="C37" s="174"/>
      <c r="D37" s="174"/>
      <c r="E37" s="175"/>
    </row>
    <row r="38" spans="1:5" x14ac:dyDescent="0.25">
      <c r="A38" s="173"/>
      <c r="B38" s="174"/>
      <c r="C38" s="174"/>
      <c r="D38" s="174"/>
      <c r="E38" s="175"/>
    </row>
    <row r="39" spans="1:5" x14ac:dyDescent="0.25">
      <c r="A39" s="173"/>
      <c r="B39" s="174"/>
      <c r="C39" s="174"/>
      <c r="D39" s="174"/>
      <c r="E39" s="175"/>
    </row>
    <row r="40" spans="1:5" x14ac:dyDescent="0.25">
      <c r="A40" s="173"/>
      <c r="B40" s="174"/>
      <c r="C40" s="174"/>
      <c r="D40" s="174"/>
      <c r="E40" s="175"/>
    </row>
    <row r="41" spans="1:5" x14ac:dyDescent="0.25">
      <c r="A41" s="173"/>
      <c r="B41" s="174"/>
      <c r="C41" s="174"/>
      <c r="D41" s="174"/>
      <c r="E41" s="175"/>
    </row>
    <row r="42" spans="1:5" ht="36" customHeight="1" x14ac:dyDescent="0.25">
      <c r="A42" s="1243" t="s">
        <v>329</v>
      </c>
      <c r="B42" s="1244"/>
      <c r="C42" s="1244"/>
      <c r="D42" s="1244"/>
      <c r="E42" s="1245"/>
    </row>
    <row r="43" spans="1:5" x14ac:dyDescent="0.25">
      <c r="A43" s="173"/>
      <c r="B43" s="174"/>
      <c r="C43" s="174"/>
      <c r="D43" s="174"/>
      <c r="E43" s="175"/>
    </row>
    <row r="44" spans="1:5" x14ac:dyDescent="0.25">
      <c r="A44" s="173"/>
      <c r="B44" s="174"/>
      <c r="C44" s="174"/>
      <c r="D44" s="174"/>
      <c r="E44" s="175"/>
    </row>
    <row r="45" spans="1:5" x14ac:dyDescent="0.25">
      <c r="A45" s="173"/>
      <c r="B45" s="174"/>
      <c r="C45" s="174"/>
      <c r="D45" s="174"/>
      <c r="E45" s="175"/>
    </row>
    <row r="46" spans="1:5" x14ac:dyDescent="0.25">
      <c r="A46" s="173"/>
      <c r="B46" s="174"/>
      <c r="C46" s="174"/>
      <c r="D46" s="174"/>
      <c r="E46" s="175"/>
    </row>
    <row r="47" spans="1:5" x14ac:dyDescent="0.25">
      <c r="A47" s="173"/>
      <c r="B47" s="174"/>
      <c r="C47" s="174"/>
      <c r="D47" s="174"/>
      <c r="E47" s="175"/>
    </row>
    <row r="48" spans="1:5" x14ac:dyDescent="0.25">
      <c r="A48" s="173"/>
      <c r="B48" s="174"/>
      <c r="C48" s="174"/>
      <c r="D48" s="174"/>
      <c r="E48" s="175"/>
    </row>
    <row r="49" spans="1:5" x14ac:dyDescent="0.25">
      <c r="A49" s="173"/>
      <c r="B49" s="174"/>
      <c r="C49" s="174"/>
      <c r="D49" s="174"/>
      <c r="E49" s="175"/>
    </row>
    <row r="50" spans="1:5" x14ac:dyDescent="0.25">
      <c r="A50" s="173"/>
      <c r="B50" s="174"/>
      <c r="C50" s="174"/>
      <c r="D50" s="174"/>
      <c r="E50" s="175"/>
    </row>
    <row r="51" spans="1:5" x14ac:dyDescent="0.25">
      <c r="A51" s="173"/>
      <c r="B51" s="174"/>
      <c r="C51" s="174"/>
      <c r="D51" s="174"/>
      <c r="E51" s="175"/>
    </row>
    <row r="52" spans="1:5" x14ac:dyDescent="0.25">
      <c r="A52" s="173"/>
      <c r="B52" s="174"/>
      <c r="C52" s="174"/>
      <c r="D52" s="174"/>
      <c r="E52" s="175"/>
    </row>
    <row r="53" spans="1:5" ht="52.5" customHeight="1" x14ac:dyDescent="0.25">
      <c r="A53" s="1247" t="s">
        <v>330</v>
      </c>
      <c r="B53" s="1248"/>
      <c r="C53" s="1248"/>
      <c r="D53" s="1248"/>
      <c r="E53" s="1249"/>
    </row>
  </sheetData>
  <mergeCells count="23">
    <mergeCell ref="A19:E19"/>
    <mergeCell ref="A20:E20"/>
    <mergeCell ref="A31:E31"/>
    <mergeCell ref="A42:E42"/>
    <mergeCell ref="A53:E53"/>
    <mergeCell ref="A18:E18"/>
    <mergeCell ref="A7:E7"/>
    <mergeCell ref="A8:E8"/>
    <mergeCell ref="A9:E9"/>
    <mergeCell ref="A10:E10"/>
    <mergeCell ref="A11:E11"/>
    <mergeCell ref="A12:E12"/>
    <mergeCell ref="A13:E13"/>
    <mergeCell ref="A14:E14"/>
    <mergeCell ref="A15:E15"/>
    <mergeCell ref="A16:E16"/>
    <mergeCell ref="A17:E17"/>
    <mergeCell ref="A6:E6"/>
    <mergeCell ref="A1:E1"/>
    <mergeCell ref="A2:E2"/>
    <mergeCell ref="A3:E3"/>
    <mergeCell ref="A4:E4"/>
    <mergeCell ref="A5:E5"/>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52"/>
  <sheetViews>
    <sheetView topLeftCell="A103" zoomScale="90" zoomScaleNormal="90" workbookViewId="0">
      <selection activeCell="D105" sqref="D105"/>
    </sheetView>
  </sheetViews>
  <sheetFormatPr baseColWidth="10" defaultRowHeight="15" x14ac:dyDescent="0.25"/>
  <cols>
    <col min="1" max="1" width="4" customWidth="1"/>
    <col min="2" max="2" width="6.7109375" style="224" customWidth="1"/>
    <col min="3" max="3" width="48.7109375" style="224" customWidth="1"/>
    <col min="4" max="4" width="15.7109375" style="224" customWidth="1"/>
    <col min="5" max="5" width="15" style="224" customWidth="1"/>
    <col min="6" max="6" width="48.7109375" style="225" customWidth="1"/>
    <col min="7" max="8" width="11.42578125" hidden="1" customWidth="1"/>
    <col min="9" max="9" width="1.85546875" style="206" hidden="1" customWidth="1"/>
    <col min="10" max="10" width="12.85546875" style="206" hidden="1" customWidth="1"/>
    <col min="11" max="11" width="3.7109375" style="206" hidden="1" customWidth="1"/>
    <col min="12" max="15" width="7.28515625" style="207" hidden="1" customWidth="1"/>
    <col min="16" max="16" width="3.7109375" style="207" hidden="1" customWidth="1"/>
    <col min="17" max="17" width="11.28515625" style="207" hidden="1" customWidth="1"/>
    <col min="18" max="18" width="21.7109375" style="207" hidden="1" customWidth="1"/>
    <col min="19" max="19" width="11.28515625" style="207" hidden="1" customWidth="1"/>
    <col min="20" max="20" width="3.7109375" style="207" hidden="1" customWidth="1"/>
    <col min="21" max="21" width="0.140625" style="207" customWidth="1"/>
    <col min="22" max="23" width="0" hidden="1" customWidth="1"/>
    <col min="24" max="24" width="16.5703125" customWidth="1"/>
  </cols>
  <sheetData>
    <row r="1" spans="2:21" x14ac:dyDescent="0.25">
      <c r="C1" s="854" t="s">
        <v>334</v>
      </c>
      <c r="D1" s="854"/>
      <c r="E1" s="854"/>
      <c r="F1" s="854"/>
      <c r="G1" s="609"/>
      <c r="H1" s="609"/>
      <c r="I1" s="609"/>
    </row>
    <row r="2" spans="2:21" ht="23.25" customHeight="1" x14ac:dyDescent="0.25">
      <c r="C2" s="853" t="e">
        <f>+#REF!</f>
        <v>#REF!</v>
      </c>
      <c r="D2" s="853"/>
      <c r="E2" s="853"/>
      <c r="F2" s="853"/>
      <c r="G2" s="576"/>
      <c r="H2" s="576"/>
      <c r="I2" s="190" t="s">
        <v>335</v>
      </c>
    </row>
    <row r="3" spans="2:21" x14ac:dyDescent="0.25">
      <c r="C3" s="855" t="s">
        <v>366</v>
      </c>
      <c r="D3" s="855"/>
      <c r="E3" s="855"/>
      <c r="F3" s="855"/>
      <c r="G3" s="610"/>
      <c r="H3" s="610"/>
      <c r="I3" s="610"/>
    </row>
    <row r="4" spans="2:21" x14ac:dyDescent="0.25">
      <c r="C4" s="581"/>
      <c r="D4" s="581"/>
      <c r="E4" s="581"/>
      <c r="F4" s="581"/>
      <c r="G4" s="610"/>
      <c r="H4" s="610"/>
      <c r="I4" s="610"/>
    </row>
    <row r="5" spans="2:21" ht="23.25" customHeight="1" x14ac:dyDescent="0.25">
      <c r="C5" s="586" t="s">
        <v>355</v>
      </c>
      <c r="D5" s="856" t="e">
        <f>+'PT 23-AC PRUEBA DE RECORRIDO'!C5</f>
        <v>#REF!</v>
      </c>
      <c r="E5" s="857"/>
      <c r="F5" s="857"/>
      <c r="G5" s="858"/>
      <c r="H5" s="610"/>
      <c r="I5" s="610"/>
    </row>
    <row r="6" spans="2:21" ht="25.5" customHeight="1" x14ac:dyDescent="0.25">
      <c r="C6" s="604" t="s">
        <v>591</v>
      </c>
      <c r="D6" s="856" t="e">
        <f>+'PT 23-AC PRUEBA DE RECORRIDO'!C6</f>
        <v>#REF!</v>
      </c>
      <c r="E6" s="857"/>
      <c r="F6" s="857"/>
      <c r="G6" s="858"/>
      <c r="H6" s="610"/>
      <c r="I6" s="610"/>
    </row>
    <row r="7" spans="2:21" ht="28.5" customHeight="1" x14ac:dyDescent="0.25">
      <c r="C7" s="585" t="s">
        <v>356</v>
      </c>
      <c r="D7" s="679" t="e">
        <f>#REF!</f>
        <v>#REF!</v>
      </c>
      <c r="E7" s="859" t="s">
        <v>360</v>
      </c>
      <c r="F7" s="861" t="e">
        <f>#REF!</f>
        <v>#REF!</v>
      </c>
      <c r="G7" s="862"/>
      <c r="H7" s="610"/>
      <c r="I7" s="610"/>
    </row>
    <row r="8" spans="2:21" ht="24" customHeight="1" x14ac:dyDescent="0.25">
      <c r="C8" s="585" t="s">
        <v>357</v>
      </c>
      <c r="D8" s="680" t="e">
        <f>#REF!</f>
        <v>#REF!</v>
      </c>
      <c r="E8" s="860"/>
      <c r="F8" s="863"/>
      <c r="G8" s="864"/>
      <c r="H8" s="610"/>
      <c r="I8" s="610"/>
    </row>
    <row r="9" spans="2:21" ht="23.25" customHeight="1" x14ac:dyDescent="0.25">
      <c r="C9" s="585" t="s">
        <v>359</v>
      </c>
      <c r="D9" s="678" t="e">
        <f>#REF!</f>
        <v>#REF!</v>
      </c>
      <c r="E9" s="607" t="s">
        <v>358</v>
      </c>
      <c r="F9" s="865" t="e">
        <f>#REF!</f>
        <v>#REF!</v>
      </c>
      <c r="G9" s="866"/>
    </row>
    <row r="11" spans="2:21" x14ac:dyDescent="0.25">
      <c r="B11" s="198"/>
      <c r="C11" s="198"/>
      <c r="D11" s="198"/>
      <c r="E11" s="198"/>
      <c r="F11" s="198"/>
      <c r="I11" s="199"/>
      <c r="J11" s="199"/>
      <c r="K11" s="199"/>
      <c r="L11" s="200"/>
      <c r="M11" s="200"/>
      <c r="N11" s="200"/>
      <c r="O11" s="200"/>
      <c r="P11" s="200"/>
      <c r="Q11" s="200"/>
      <c r="R11" s="200"/>
      <c r="S11" s="200"/>
      <c r="T11" s="200"/>
      <c r="U11" s="200"/>
    </row>
    <row r="12" spans="2:21" ht="15.75" x14ac:dyDescent="0.25">
      <c r="B12" s="489" t="s">
        <v>367</v>
      </c>
      <c r="C12" s="490" t="s">
        <v>368</v>
      </c>
      <c r="D12" s="491"/>
      <c r="E12" s="491"/>
      <c r="F12" s="492"/>
      <c r="I12" s="199"/>
      <c r="J12" s="199"/>
      <c r="K12" s="199"/>
      <c r="L12" s="200"/>
      <c r="M12" s="200"/>
      <c r="N12" s="200"/>
      <c r="O12" s="200"/>
      <c r="P12" s="200"/>
      <c r="Q12" s="200"/>
      <c r="R12" s="200"/>
      <c r="S12" s="200"/>
      <c r="T12" s="200"/>
      <c r="U12" s="200"/>
    </row>
    <row r="13" spans="2:21" ht="31.5" customHeight="1" x14ac:dyDescent="0.25">
      <c r="B13" s="841" t="s">
        <v>369</v>
      </c>
      <c r="C13" s="842"/>
      <c r="D13" s="493" t="s">
        <v>711</v>
      </c>
      <c r="E13" s="493" t="s">
        <v>370</v>
      </c>
      <c r="F13" s="493" t="s">
        <v>371</v>
      </c>
      <c r="I13" s="199"/>
      <c r="J13" s="199"/>
      <c r="K13" s="199"/>
      <c r="L13" s="200"/>
      <c r="M13" s="200"/>
      <c r="N13" s="200"/>
      <c r="O13" s="200"/>
      <c r="P13" s="200"/>
      <c r="Q13" s="200"/>
      <c r="R13" s="200"/>
      <c r="S13" s="200"/>
      <c r="T13" s="200"/>
      <c r="U13" s="200"/>
    </row>
    <row r="14" spans="2:21" ht="63" customHeight="1" x14ac:dyDescent="0.25">
      <c r="B14" s="238"/>
      <c r="C14" s="750" t="s">
        <v>713</v>
      </c>
      <c r="D14" s="237"/>
      <c r="E14" s="503" t="str">
        <f t="shared" ref="E14:E23" si="0">+IF(D14="","",IF(D14=$U$140,$T$140,$T$141))</f>
        <v/>
      </c>
      <c r="F14" s="752"/>
      <c r="I14" s="199"/>
      <c r="J14" s="199"/>
      <c r="K14" s="199"/>
      <c r="L14" s="200"/>
      <c r="M14" s="200"/>
      <c r="N14" s="200"/>
      <c r="O14" s="200"/>
      <c r="P14" s="200"/>
      <c r="Q14" s="200"/>
      <c r="R14" s="200"/>
      <c r="S14" s="200"/>
      <c r="T14" s="200"/>
      <c r="U14" s="200"/>
    </row>
    <row r="15" spans="2:21" ht="63" customHeight="1" x14ac:dyDescent="0.25">
      <c r="B15" s="238"/>
      <c r="C15" s="753" t="s">
        <v>714</v>
      </c>
      <c r="D15" s="237" t="s">
        <v>6</v>
      </c>
      <c r="E15" s="503">
        <f t="shared" si="0"/>
        <v>1</v>
      </c>
      <c r="F15" s="752"/>
    </row>
    <row r="16" spans="2:21" ht="63" customHeight="1" x14ac:dyDescent="0.25">
      <c r="B16" s="238"/>
      <c r="C16" s="753" t="s">
        <v>715</v>
      </c>
      <c r="D16" s="237" t="s">
        <v>6</v>
      </c>
      <c r="E16" s="503">
        <f t="shared" si="0"/>
        <v>1</v>
      </c>
      <c r="F16" s="752"/>
      <c r="I16" s="200"/>
      <c r="J16" s="200"/>
      <c r="K16" s="199"/>
      <c r="L16" s="200"/>
      <c r="M16" s="200"/>
      <c r="N16" s="200"/>
      <c r="O16" s="200"/>
      <c r="P16" s="200"/>
      <c r="Q16" s="200"/>
      <c r="R16" s="200"/>
      <c r="S16" s="200"/>
      <c r="T16" s="200"/>
      <c r="U16" s="200"/>
    </row>
    <row r="17" spans="2:21" ht="48" x14ac:dyDescent="0.25">
      <c r="B17" s="238"/>
      <c r="C17" s="238" t="s">
        <v>716</v>
      </c>
      <c r="D17" s="237" t="s">
        <v>6</v>
      </c>
      <c r="E17" s="503">
        <f t="shared" si="0"/>
        <v>1</v>
      </c>
      <c r="F17" s="238"/>
      <c r="I17" s="200"/>
      <c r="J17" s="200"/>
      <c r="K17" s="199"/>
      <c r="L17" s="200"/>
      <c r="M17" s="200"/>
      <c r="N17" s="200"/>
      <c r="O17" s="200"/>
      <c r="P17" s="200"/>
      <c r="Q17" s="200"/>
      <c r="R17" s="200"/>
      <c r="S17" s="200"/>
      <c r="T17" s="200"/>
      <c r="U17" s="200"/>
    </row>
    <row r="18" spans="2:21" ht="15.75" x14ac:dyDescent="0.25">
      <c r="B18" s="238"/>
      <c r="C18" s="238"/>
      <c r="D18" s="237"/>
      <c r="E18" s="503" t="str">
        <f t="shared" si="0"/>
        <v/>
      </c>
      <c r="F18" s="238"/>
      <c r="I18" s="208"/>
      <c r="J18" s="208"/>
      <c r="L18" s="208"/>
      <c r="M18" s="208"/>
      <c r="O18" s="208"/>
      <c r="P18" s="208"/>
      <c r="Q18" s="208"/>
      <c r="R18" s="208"/>
      <c r="S18" s="208"/>
      <c r="T18" s="208"/>
      <c r="U18" s="208"/>
    </row>
    <row r="19" spans="2:21" x14ac:dyDescent="0.25">
      <c r="B19" s="238"/>
      <c r="C19" s="238"/>
      <c r="D19" s="237"/>
      <c r="E19" s="503" t="str">
        <f t="shared" si="0"/>
        <v/>
      </c>
      <c r="F19" s="238"/>
    </row>
    <row r="20" spans="2:21" x14ac:dyDescent="0.25">
      <c r="B20" s="238"/>
      <c r="C20" s="238"/>
      <c r="D20" s="237"/>
      <c r="E20" s="503" t="str">
        <f t="shared" si="0"/>
        <v/>
      </c>
      <c r="F20" s="238"/>
      <c r="I20" s="209"/>
      <c r="J20" s="209"/>
    </row>
    <row r="21" spans="2:21" x14ac:dyDescent="0.25">
      <c r="B21" s="238"/>
      <c r="C21" s="238"/>
      <c r="D21" s="237"/>
      <c r="E21" s="503" t="str">
        <f t="shared" si="0"/>
        <v/>
      </c>
      <c r="F21" s="238"/>
    </row>
    <row r="22" spans="2:21" x14ac:dyDescent="0.25">
      <c r="B22" s="238"/>
      <c r="C22" s="238"/>
      <c r="D22" s="237"/>
      <c r="E22" s="503" t="str">
        <f t="shared" si="0"/>
        <v/>
      </c>
      <c r="F22" s="238"/>
    </row>
    <row r="23" spans="2:21" x14ac:dyDescent="0.25">
      <c r="B23" s="238"/>
      <c r="C23" s="238"/>
      <c r="D23" s="237"/>
      <c r="E23" s="503" t="str">
        <f t="shared" si="0"/>
        <v/>
      </c>
      <c r="F23" s="238"/>
    </row>
    <row r="24" spans="2:21" hidden="1" x14ac:dyDescent="0.25">
      <c r="B24" s="202"/>
      <c r="C24" s="203"/>
      <c r="D24" s="204"/>
      <c r="E24" s="504"/>
      <c r="F24" s="205"/>
      <c r="I24" s="209"/>
      <c r="J24" s="207"/>
      <c r="K24" s="207"/>
    </row>
    <row r="25" spans="2:21" hidden="1" x14ac:dyDescent="0.25">
      <c r="B25" s="202"/>
      <c r="C25" s="203"/>
      <c r="D25" s="204"/>
      <c r="E25" s="504"/>
      <c r="F25" s="205"/>
      <c r="I25" s="209"/>
      <c r="J25" s="207"/>
      <c r="K25" s="207"/>
    </row>
    <row r="26" spans="2:21" hidden="1" x14ac:dyDescent="0.25">
      <c r="B26" s="202"/>
      <c r="C26" s="203"/>
      <c r="D26" s="204"/>
      <c r="E26" s="504"/>
      <c r="F26" s="205"/>
      <c r="I26" s="209"/>
      <c r="J26" s="207"/>
      <c r="K26" s="207"/>
    </row>
    <row r="27" spans="2:21" hidden="1" x14ac:dyDescent="0.25">
      <c r="B27" s="202"/>
      <c r="C27" s="203"/>
      <c r="D27" s="204"/>
      <c r="E27" s="504"/>
      <c r="F27" s="205"/>
      <c r="I27" s="209"/>
      <c r="J27" s="207"/>
      <c r="K27" s="207"/>
    </row>
    <row r="28" spans="2:21" hidden="1" x14ac:dyDescent="0.25">
      <c r="B28" s="202"/>
      <c r="C28" s="203"/>
      <c r="D28" s="204"/>
      <c r="E28" s="504"/>
      <c r="F28" s="205"/>
      <c r="I28" s="209"/>
      <c r="J28" s="207"/>
      <c r="K28" s="207"/>
    </row>
    <row r="29" spans="2:21" hidden="1" x14ac:dyDescent="0.25">
      <c r="B29" s="202"/>
      <c r="C29" s="203"/>
      <c r="D29" s="204"/>
      <c r="E29" s="504"/>
      <c r="F29" s="205"/>
      <c r="I29" s="209"/>
      <c r="J29" s="207"/>
      <c r="K29" s="207"/>
    </row>
    <row r="30" spans="2:21" hidden="1" x14ac:dyDescent="0.25">
      <c r="B30" s="202"/>
      <c r="C30" s="203"/>
      <c r="D30" s="204"/>
      <c r="E30" s="504"/>
      <c r="F30" s="205"/>
      <c r="I30" s="209"/>
      <c r="J30" s="207"/>
      <c r="K30" s="207"/>
    </row>
    <row r="31" spans="2:21" hidden="1" x14ac:dyDescent="0.25">
      <c r="B31" s="202"/>
      <c r="C31" s="203"/>
      <c r="D31" s="204"/>
      <c r="E31" s="504"/>
      <c r="F31" s="205"/>
      <c r="I31" s="209"/>
      <c r="J31" s="207"/>
      <c r="K31" s="207"/>
    </row>
    <row r="32" spans="2:21" hidden="1" x14ac:dyDescent="0.25">
      <c r="B32" s="202"/>
      <c r="C32" s="203"/>
      <c r="D32" s="204"/>
      <c r="E32" s="504"/>
      <c r="F32" s="205"/>
      <c r="I32" s="209"/>
      <c r="J32" s="207"/>
      <c r="K32" s="207"/>
    </row>
    <row r="33" spans="2:21" hidden="1" x14ac:dyDescent="0.25">
      <c r="B33" s="202"/>
      <c r="C33" s="203"/>
      <c r="D33" s="204"/>
      <c r="E33" s="504"/>
      <c r="F33" s="205"/>
      <c r="I33" s="209"/>
      <c r="J33" s="207"/>
      <c r="K33" s="207"/>
    </row>
    <row r="34" spans="2:21" hidden="1" x14ac:dyDescent="0.25">
      <c r="B34" s="210"/>
      <c r="C34" s="211"/>
      <c r="D34" s="212"/>
      <c r="E34" s="505"/>
      <c r="F34" s="213"/>
      <c r="I34" s="214"/>
      <c r="T34" s="215"/>
    </row>
    <row r="35" spans="2:21" ht="27.75" customHeight="1" x14ac:dyDescent="0.25">
      <c r="B35" s="843" t="s">
        <v>372</v>
      </c>
      <c r="C35" s="844"/>
      <c r="D35" s="845"/>
      <c r="E35" s="494">
        <f>+IF(COUNT(E14:E34)=0,"",((COUNTIF(E14:E34,1)*1)+(COUNTIF(E14:E34,3)*3))/(COUNTIF(E14:E34,1)+COUNTIF(E14:E34,3)))</f>
        <v>1</v>
      </c>
      <c r="F35" s="495" t="str">
        <f>+IF(E35="","",U35)</f>
        <v>ADECUADO</v>
      </c>
      <c r="I35" s="209"/>
      <c r="J35" s="851">
        <f>+E35</f>
        <v>1</v>
      </c>
      <c r="L35" s="216" t="s">
        <v>373</v>
      </c>
      <c r="M35" s="216" t="s">
        <v>374</v>
      </c>
      <c r="N35" s="216" t="s">
        <v>375</v>
      </c>
      <c r="O35" s="216" t="s">
        <v>376</v>
      </c>
      <c r="P35" s="206"/>
      <c r="Q35" s="216" t="str">
        <f>+$R$140</f>
        <v>ADECUADO</v>
      </c>
      <c r="R35" s="216" t="str">
        <f>+$R$141</f>
        <v>PARCIALMENTE ADECUADO</v>
      </c>
      <c r="S35" s="216" t="str">
        <f>+$R$142</f>
        <v>INADECUADO</v>
      </c>
      <c r="T35" s="215"/>
      <c r="U35" s="852" t="str">
        <f>+IF(Q36=TRUE,$R$140,IF(R36=TRUE,$R$141,IF(S36=TRUE,$R$142)))</f>
        <v>ADECUADO</v>
      </c>
    </row>
    <row r="36" spans="2:21" x14ac:dyDescent="0.25">
      <c r="B36" s="198"/>
      <c r="C36" s="198"/>
      <c r="D36" s="198"/>
      <c r="E36" s="506"/>
      <c r="F36" s="198"/>
      <c r="I36" s="209"/>
      <c r="J36" s="851"/>
      <c r="K36" s="207"/>
      <c r="L36" s="216">
        <v>1</v>
      </c>
      <c r="M36" s="216">
        <f>L36+(O36-L36)/3</f>
        <v>1.6666666666666665</v>
      </c>
      <c r="N36" s="216">
        <f>L36+2*(O36-L36)/3</f>
        <v>2.333333333333333</v>
      </c>
      <c r="O36" s="216">
        <v>3</v>
      </c>
      <c r="P36" s="206"/>
      <c r="Q36" s="216" t="b">
        <f>AND(J35&gt;=L36,J35&lt;M36)</f>
        <v>1</v>
      </c>
      <c r="R36" s="216" t="b">
        <f>AND(J35&gt;=M36,J35&lt;N36)</f>
        <v>0</v>
      </c>
      <c r="S36" s="216" t="b">
        <f>AND(J35&gt;=N36,J35&lt;=O36)</f>
        <v>0</v>
      </c>
      <c r="U36" s="852"/>
    </row>
    <row r="37" spans="2:21" ht="15.75" x14ac:dyDescent="0.25">
      <c r="B37" s="489" t="s">
        <v>377</v>
      </c>
      <c r="C37" s="490" t="s">
        <v>378</v>
      </c>
      <c r="D37" s="496"/>
      <c r="E37" s="496"/>
      <c r="F37" s="497"/>
      <c r="I37" s="209"/>
      <c r="J37" s="207"/>
      <c r="K37" s="207"/>
    </row>
    <row r="38" spans="2:21" ht="35.25" customHeight="1" thickBot="1" x14ac:dyDescent="0.3">
      <c r="B38" s="841" t="s">
        <v>369</v>
      </c>
      <c r="C38" s="842"/>
      <c r="D38" s="493" t="s">
        <v>379</v>
      </c>
      <c r="E38" s="493" t="s">
        <v>370</v>
      </c>
      <c r="F38" s="493" t="s">
        <v>371</v>
      </c>
      <c r="J38" s="207"/>
      <c r="K38" s="207"/>
    </row>
    <row r="39" spans="2:21" ht="37.5" customHeight="1" thickBot="1" x14ac:dyDescent="0.3">
      <c r="B39" s="755"/>
      <c r="C39" s="756" t="s">
        <v>717</v>
      </c>
      <c r="D39" s="237" t="s">
        <v>6</v>
      </c>
      <c r="E39" s="503">
        <f>+IF(D39="","",IF(D39=$U$140,$T$140,$T$141))</f>
        <v>1</v>
      </c>
      <c r="F39" s="238"/>
      <c r="J39" s="214"/>
      <c r="K39" s="217"/>
    </row>
    <row r="40" spans="2:21" ht="24.75" thickBot="1" x14ac:dyDescent="0.3">
      <c r="B40" s="755"/>
      <c r="C40" s="757" t="s">
        <v>718</v>
      </c>
      <c r="D40" s="237" t="s">
        <v>6</v>
      </c>
      <c r="E40" s="503">
        <f t="shared" ref="E40:E55" si="1">+IF(D40="","",IF(D40=$U$140,$T$140,$T$141))</f>
        <v>1</v>
      </c>
      <c r="F40" s="238"/>
    </row>
    <row r="41" spans="2:21" ht="36.75" thickBot="1" x14ac:dyDescent="0.3">
      <c r="B41" s="755"/>
      <c r="C41" s="757" t="s">
        <v>719</v>
      </c>
      <c r="D41" s="237" t="s">
        <v>6</v>
      </c>
      <c r="E41" s="503">
        <f t="shared" si="1"/>
        <v>1</v>
      </c>
      <c r="F41" s="238"/>
      <c r="I41" s="218"/>
    </row>
    <row r="42" spans="2:21" ht="36.75" thickBot="1" x14ac:dyDescent="0.3">
      <c r="B42" s="755"/>
      <c r="C42" s="757" t="s">
        <v>720</v>
      </c>
      <c r="D42" s="237" t="s">
        <v>6</v>
      </c>
      <c r="E42" s="503">
        <f t="shared" si="1"/>
        <v>1</v>
      </c>
      <c r="F42" s="238"/>
      <c r="I42" s="199"/>
      <c r="J42" s="219"/>
      <c r="K42" s="220"/>
      <c r="L42" s="200"/>
      <c r="M42" s="200"/>
      <c r="N42" s="200"/>
      <c r="O42" s="200"/>
      <c r="P42" s="200"/>
      <c r="Q42" s="200"/>
      <c r="R42" s="200"/>
      <c r="S42" s="200"/>
      <c r="T42" s="200"/>
      <c r="U42" s="200"/>
    </row>
    <row r="43" spans="2:21" x14ac:dyDescent="0.25">
      <c r="B43" s="238"/>
      <c r="C43" s="238"/>
      <c r="D43" s="237"/>
      <c r="E43" s="503" t="str">
        <f t="shared" si="1"/>
        <v/>
      </c>
      <c r="F43" s="238"/>
      <c r="J43" s="214"/>
      <c r="K43" s="214"/>
    </row>
    <row r="44" spans="2:21" x14ac:dyDescent="0.25">
      <c r="B44" s="238"/>
      <c r="C44" s="238"/>
      <c r="D44" s="237"/>
      <c r="E44" s="503" t="str">
        <f t="shared" si="1"/>
        <v/>
      </c>
      <c r="F44" s="238"/>
      <c r="J44" s="214"/>
      <c r="K44" s="214"/>
    </row>
    <row r="45" spans="2:21" x14ac:dyDescent="0.25">
      <c r="B45" s="238"/>
      <c r="C45" s="238"/>
      <c r="D45" s="237"/>
      <c r="E45" s="503" t="str">
        <f t="shared" si="1"/>
        <v/>
      </c>
      <c r="F45" s="238"/>
      <c r="J45" s="214"/>
      <c r="K45" s="214"/>
    </row>
    <row r="46" spans="2:21" x14ac:dyDescent="0.25">
      <c r="B46" s="238"/>
      <c r="C46" s="238"/>
      <c r="D46" s="237"/>
      <c r="E46" s="503" t="str">
        <f t="shared" si="1"/>
        <v/>
      </c>
      <c r="F46" s="238"/>
      <c r="J46" s="214"/>
      <c r="K46" s="214"/>
    </row>
    <row r="47" spans="2:21" x14ac:dyDescent="0.25">
      <c r="B47" s="238"/>
      <c r="C47" s="238"/>
      <c r="D47" s="237"/>
      <c r="E47" s="503" t="str">
        <f t="shared" si="1"/>
        <v/>
      </c>
      <c r="F47" s="238"/>
      <c r="J47" s="214"/>
      <c r="K47" s="214"/>
    </row>
    <row r="48" spans="2:21" x14ac:dyDescent="0.25">
      <c r="B48" s="238"/>
      <c r="C48" s="238"/>
      <c r="D48" s="237"/>
      <c r="E48" s="503" t="str">
        <f t="shared" si="1"/>
        <v/>
      </c>
      <c r="F48" s="238"/>
      <c r="J48" s="214"/>
      <c r="K48" s="214"/>
    </row>
    <row r="49" spans="2:21" hidden="1" x14ac:dyDescent="0.25">
      <c r="B49" s="202"/>
      <c r="C49" s="203"/>
      <c r="D49" s="236"/>
      <c r="E49" s="503" t="str">
        <f t="shared" si="1"/>
        <v/>
      </c>
      <c r="F49" s="205"/>
      <c r="J49" s="217"/>
      <c r="K49" s="214"/>
    </row>
    <row r="50" spans="2:21" hidden="1" x14ac:dyDescent="0.25">
      <c r="B50" s="202"/>
      <c r="C50" s="203"/>
      <c r="D50" s="201"/>
      <c r="E50" s="503" t="str">
        <f t="shared" si="1"/>
        <v/>
      </c>
      <c r="F50" s="205"/>
      <c r="J50" s="217"/>
      <c r="K50" s="214"/>
    </row>
    <row r="51" spans="2:21" hidden="1" x14ac:dyDescent="0.25">
      <c r="B51" s="202"/>
      <c r="C51" s="203"/>
      <c r="D51" s="201"/>
      <c r="E51" s="503" t="str">
        <f t="shared" si="1"/>
        <v/>
      </c>
      <c r="F51" s="205"/>
      <c r="J51" s="217"/>
      <c r="K51" s="214"/>
    </row>
    <row r="52" spans="2:21" hidden="1" x14ac:dyDescent="0.25">
      <c r="B52" s="202"/>
      <c r="C52" s="203"/>
      <c r="D52" s="201"/>
      <c r="E52" s="503" t="str">
        <f t="shared" si="1"/>
        <v/>
      </c>
      <c r="F52" s="205"/>
      <c r="J52" s="217"/>
      <c r="K52" s="214"/>
    </row>
    <row r="53" spans="2:21" hidden="1" x14ac:dyDescent="0.25">
      <c r="B53" s="202"/>
      <c r="C53" s="203"/>
      <c r="D53" s="201"/>
      <c r="E53" s="503" t="str">
        <f t="shared" si="1"/>
        <v/>
      </c>
      <c r="F53" s="205"/>
      <c r="J53" s="217"/>
      <c r="K53" s="214"/>
    </row>
    <row r="54" spans="2:21" hidden="1" x14ac:dyDescent="0.25">
      <c r="B54" s="202"/>
      <c r="C54" s="203"/>
      <c r="D54" s="201"/>
      <c r="E54" s="503" t="str">
        <f t="shared" si="1"/>
        <v/>
      </c>
      <c r="F54" s="205"/>
      <c r="J54" s="217"/>
      <c r="K54" s="214"/>
    </row>
    <row r="55" spans="2:21" hidden="1" x14ac:dyDescent="0.25">
      <c r="B55" s="210"/>
      <c r="C55" s="211"/>
      <c r="D55" s="201"/>
      <c r="E55" s="503" t="str">
        <f t="shared" si="1"/>
        <v/>
      </c>
      <c r="F55" s="213"/>
      <c r="J55" s="217"/>
      <c r="K55" s="214"/>
    </row>
    <row r="56" spans="2:21" ht="28.5" customHeight="1" x14ac:dyDescent="0.25">
      <c r="B56" s="843" t="s">
        <v>372</v>
      </c>
      <c r="C56" s="844"/>
      <c r="D56" s="845"/>
      <c r="E56" s="494">
        <f>+IF(COUNT(E39:E55)=0,"",((COUNTIF(E39:E55,1)*1)+(COUNTIF(E39:E55,3)*3))/(COUNTIF(E39:E55,1)+COUNTIF(E39:E55,3)))</f>
        <v>1</v>
      </c>
      <c r="F56" s="495" t="str">
        <f>+IF(E56="","",U56)</f>
        <v>ADECUADO</v>
      </c>
      <c r="J56" s="851">
        <f>+E56</f>
        <v>1</v>
      </c>
      <c r="L56" s="216" t="s">
        <v>373</v>
      </c>
      <c r="M56" s="216" t="s">
        <v>374</v>
      </c>
      <c r="N56" s="216" t="s">
        <v>375</v>
      </c>
      <c r="O56" s="216" t="s">
        <v>376</v>
      </c>
      <c r="P56" s="206"/>
      <c r="Q56" s="216" t="str">
        <f>+$R$140</f>
        <v>ADECUADO</v>
      </c>
      <c r="R56" s="216" t="str">
        <f>+$R$141</f>
        <v>PARCIALMENTE ADECUADO</v>
      </c>
      <c r="S56" s="216" t="str">
        <f>+$R$142</f>
        <v>INADECUADO</v>
      </c>
      <c r="T56" s="215"/>
      <c r="U56" s="852" t="str">
        <f>+IF(Q57=TRUE,$R$140,IF(R57=TRUE,$R$141,IF(S57=TRUE,$R$142)))</f>
        <v>ADECUADO</v>
      </c>
    </row>
    <row r="57" spans="2:21" x14ac:dyDescent="0.25">
      <c r="B57" s="198"/>
      <c r="C57" s="198"/>
      <c r="D57" s="198"/>
      <c r="E57" s="506"/>
      <c r="F57" s="198"/>
      <c r="J57" s="851"/>
      <c r="K57" s="207"/>
      <c r="L57" s="216">
        <v>1</v>
      </c>
      <c r="M57" s="216">
        <f>L57+(O57-L57)/3</f>
        <v>1.6666666666666665</v>
      </c>
      <c r="N57" s="216">
        <f>L57+2*(O57-L57)/3</f>
        <v>2.333333333333333</v>
      </c>
      <c r="O57" s="216">
        <v>3</v>
      </c>
      <c r="P57" s="206"/>
      <c r="Q57" s="216" t="b">
        <f>AND(J56&gt;=L57,J56&lt;M57)</f>
        <v>1</v>
      </c>
      <c r="R57" s="216" t="b">
        <f>AND(J56&gt;=M57,J56&lt;N57)</f>
        <v>0</v>
      </c>
      <c r="S57" s="216" t="b">
        <f>AND(J56&gt;=N57,J56&lt;=O57)</f>
        <v>0</v>
      </c>
      <c r="U57" s="852"/>
    </row>
    <row r="58" spans="2:21" ht="15.75" x14ac:dyDescent="0.25">
      <c r="B58" s="489" t="s">
        <v>380</v>
      </c>
      <c r="C58" s="490" t="s">
        <v>381</v>
      </c>
      <c r="D58" s="496"/>
      <c r="E58" s="496"/>
      <c r="F58" s="497"/>
      <c r="J58" s="217"/>
      <c r="K58" s="214"/>
    </row>
    <row r="59" spans="2:21" ht="37.5" customHeight="1" thickBot="1" x14ac:dyDescent="0.3">
      <c r="B59" s="841" t="s">
        <v>369</v>
      </c>
      <c r="C59" s="842"/>
      <c r="D59" s="493" t="s">
        <v>379</v>
      </c>
      <c r="E59" s="493" t="s">
        <v>370</v>
      </c>
      <c r="F59" s="493" t="s">
        <v>371</v>
      </c>
      <c r="J59" s="217"/>
      <c r="K59" s="214"/>
    </row>
    <row r="60" spans="2:21" ht="43.5" customHeight="1" thickBot="1" x14ac:dyDescent="0.3">
      <c r="B60" s="759"/>
      <c r="C60" s="760" t="s">
        <v>721</v>
      </c>
      <c r="D60" s="237" t="s">
        <v>6</v>
      </c>
      <c r="E60" s="503">
        <f>+IF(D60="","",IF(D60=$U$140,$T$140,$T$141))</f>
        <v>1</v>
      </c>
      <c r="F60" s="238"/>
      <c r="J60" s="217"/>
      <c r="K60" s="214"/>
    </row>
    <row r="61" spans="2:21" ht="24.75" thickBot="1" x14ac:dyDescent="0.3">
      <c r="B61" s="759"/>
      <c r="C61" s="761" t="s">
        <v>722</v>
      </c>
      <c r="D61" s="237" t="s">
        <v>6</v>
      </c>
      <c r="E61" s="503">
        <f t="shared" ref="E61:E72" si="2">+IF(D61="","",IF(D61=$U$140,$T$140,$T$141))</f>
        <v>1</v>
      </c>
      <c r="F61" s="238"/>
    </row>
    <row r="62" spans="2:21" ht="36.75" thickBot="1" x14ac:dyDescent="0.3">
      <c r="B62" s="759"/>
      <c r="C62" s="761" t="s">
        <v>723</v>
      </c>
      <c r="D62" s="237" t="s">
        <v>6</v>
      </c>
      <c r="E62" s="503">
        <f t="shared" si="2"/>
        <v>1</v>
      </c>
      <c r="F62" s="238"/>
      <c r="I62" s="218"/>
    </row>
    <row r="63" spans="2:21" x14ac:dyDescent="0.25">
      <c r="B63" s="238"/>
      <c r="C63" s="238"/>
      <c r="D63" s="237"/>
      <c r="E63" s="503" t="str">
        <f t="shared" si="2"/>
        <v/>
      </c>
      <c r="F63" s="238"/>
      <c r="I63" s="199"/>
      <c r="J63" s="219"/>
      <c r="K63" s="220"/>
      <c r="L63" s="200"/>
      <c r="M63" s="200"/>
      <c r="N63" s="200"/>
      <c r="O63" s="200"/>
      <c r="P63" s="200"/>
      <c r="Q63" s="200"/>
      <c r="R63" s="200"/>
      <c r="S63" s="200"/>
      <c r="T63" s="200"/>
      <c r="U63" s="200"/>
    </row>
    <row r="64" spans="2:21" x14ac:dyDescent="0.25">
      <c r="B64" s="238"/>
      <c r="C64" s="238"/>
      <c r="D64" s="237"/>
      <c r="E64" s="503" t="str">
        <f t="shared" si="2"/>
        <v/>
      </c>
      <c r="F64" s="238"/>
      <c r="J64" s="214"/>
      <c r="K64" s="214"/>
    </row>
    <row r="65" spans="2:21" x14ac:dyDescent="0.25">
      <c r="B65" s="238"/>
      <c r="C65" s="238"/>
      <c r="D65" s="237"/>
      <c r="E65" s="503" t="str">
        <f t="shared" si="2"/>
        <v/>
      </c>
      <c r="F65" s="238"/>
      <c r="J65" s="214"/>
      <c r="K65" s="214"/>
      <c r="L65"/>
      <c r="M65"/>
      <c r="N65"/>
      <c r="O65"/>
      <c r="P65"/>
      <c r="Q65"/>
      <c r="R65"/>
      <c r="S65"/>
      <c r="T65"/>
      <c r="U65"/>
    </row>
    <row r="66" spans="2:21" x14ac:dyDescent="0.25">
      <c r="B66" s="238"/>
      <c r="C66" s="238"/>
      <c r="D66" s="237"/>
      <c r="E66" s="503" t="str">
        <f t="shared" si="2"/>
        <v/>
      </c>
      <c r="F66" s="238"/>
      <c r="J66" s="214"/>
      <c r="K66" s="214"/>
      <c r="L66"/>
      <c r="M66"/>
      <c r="N66"/>
      <c r="O66"/>
      <c r="P66"/>
      <c r="Q66"/>
      <c r="R66"/>
      <c r="S66"/>
      <c r="T66"/>
      <c r="U66"/>
    </row>
    <row r="67" spans="2:21" x14ac:dyDescent="0.25">
      <c r="B67" s="238"/>
      <c r="C67" s="238"/>
      <c r="D67" s="237"/>
      <c r="E67" s="503" t="str">
        <f t="shared" si="2"/>
        <v/>
      </c>
      <c r="F67" s="238"/>
      <c r="J67" s="214"/>
      <c r="K67" s="214"/>
      <c r="L67"/>
      <c r="M67"/>
      <c r="N67"/>
      <c r="O67"/>
      <c r="P67"/>
      <c r="Q67"/>
      <c r="R67"/>
      <c r="S67"/>
      <c r="T67"/>
      <c r="U67"/>
    </row>
    <row r="68" spans="2:21" x14ac:dyDescent="0.25">
      <c r="B68" s="238"/>
      <c r="C68" s="238"/>
      <c r="D68" s="237"/>
      <c r="E68" s="503" t="str">
        <f t="shared" si="2"/>
        <v/>
      </c>
      <c r="F68" s="238"/>
      <c r="J68" s="217"/>
      <c r="K68" s="214"/>
      <c r="L68"/>
      <c r="M68"/>
      <c r="N68"/>
      <c r="O68"/>
      <c r="P68"/>
      <c r="Q68"/>
      <c r="R68"/>
      <c r="S68"/>
      <c r="T68"/>
      <c r="U68"/>
    </row>
    <row r="69" spans="2:21" x14ac:dyDescent="0.25">
      <c r="B69" s="238"/>
      <c r="C69" s="238"/>
      <c r="D69" s="237"/>
      <c r="E69" s="503" t="str">
        <f t="shared" si="2"/>
        <v/>
      </c>
      <c r="F69" s="238"/>
      <c r="J69" s="217"/>
      <c r="K69" s="214"/>
      <c r="L69"/>
      <c r="M69"/>
      <c r="N69"/>
      <c r="O69"/>
      <c r="P69"/>
      <c r="Q69"/>
      <c r="R69"/>
      <c r="S69"/>
      <c r="T69"/>
      <c r="U69"/>
    </row>
    <row r="70" spans="2:21" hidden="1" x14ac:dyDescent="0.25">
      <c r="B70" s="202"/>
      <c r="C70" s="203"/>
      <c r="D70" s="204"/>
      <c r="E70" s="503" t="str">
        <f t="shared" si="2"/>
        <v/>
      </c>
      <c r="F70" s="205"/>
      <c r="J70" s="217"/>
      <c r="K70" s="214"/>
    </row>
    <row r="71" spans="2:21" hidden="1" x14ac:dyDescent="0.25">
      <c r="B71" s="202"/>
      <c r="C71" s="203"/>
      <c r="D71" s="204"/>
      <c r="E71" s="503" t="str">
        <f t="shared" si="2"/>
        <v/>
      </c>
      <c r="F71" s="205"/>
      <c r="J71" s="217"/>
      <c r="K71" s="214"/>
    </row>
    <row r="72" spans="2:21" hidden="1" x14ac:dyDescent="0.25">
      <c r="B72" s="210"/>
      <c r="C72" s="211"/>
      <c r="D72" s="212"/>
      <c r="E72" s="503" t="str">
        <f t="shared" si="2"/>
        <v/>
      </c>
      <c r="F72" s="213"/>
      <c r="J72" s="217"/>
      <c r="K72" s="214"/>
    </row>
    <row r="73" spans="2:21" ht="24.75" customHeight="1" x14ac:dyDescent="0.25">
      <c r="B73" s="843" t="s">
        <v>372</v>
      </c>
      <c r="C73" s="844"/>
      <c r="D73" s="845"/>
      <c r="E73" s="494">
        <f>+IF(COUNT(E60:E72)=0,"",((COUNTIF(E60:E72,1)*1)+(COUNTIF(E60:E72,3)*3))/(COUNTIF(E60:E72,1)+COUNTIF(E60:E72,3)))</f>
        <v>1</v>
      </c>
      <c r="F73" s="495" t="str">
        <f>+IF(E73="","",U73)</f>
        <v>ADECUADO</v>
      </c>
      <c r="J73" s="837">
        <f>+E73</f>
        <v>1</v>
      </c>
      <c r="L73" s="216" t="s">
        <v>373</v>
      </c>
      <c r="M73" s="216" t="s">
        <v>374</v>
      </c>
      <c r="N73" s="216" t="s">
        <v>375</v>
      </c>
      <c r="O73" s="216" t="s">
        <v>376</v>
      </c>
      <c r="P73" s="206"/>
      <c r="Q73" s="216" t="str">
        <f>+$R$140</f>
        <v>ADECUADO</v>
      </c>
      <c r="R73" s="216" t="str">
        <f>+$R$141</f>
        <v>PARCIALMENTE ADECUADO</v>
      </c>
      <c r="S73" s="216" t="str">
        <f>+$R$142</f>
        <v>INADECUADO</v>
      </c>
      <c r="T73" s="215"/>
      <c r="U73" s="839" t="str">
        <f>+IF(Q74=TRUE,$R$140,IF(R74=TRUE,$R$141,IF(S74=TRUE,$R$142)))</f>
        <v>ADECUADO</v>
      </c>
    </row>
    <row r="74" spans="2:21" x14ac:dyDescent="0.25">
      <c r="B74" s="198"/>
      <c r="C74" s="198"/>
      <c r="D74" s="198"/>
      <c r="E74" s="506"/>
      <c r="F74" s="198"/>
      <c r="J74" s="838"/>
      <c r="L74" s="216">
        <v>1</v>
      </c>
      <c r="M74" s="216">
        <f>L74+(O74-L74)/3</f>
        <v>1.6666666666666665</v>
      </c>
      <c r="N74" s="216">
        <f>L74+2*(O74-L74)/3</f>
        <v>2.333333333333333</v>
      </c>
      <c r="O74" s="216">
        <v>3</v>
      </c>
      <c r="P74" s="206"/>
      <c r="Q74" s="216" t="b">
        <f>AND(J73&gt;=L74,J73&lt;M74)</f>
        <v>1</v>
      </c>
      <c r="R74" s="216" t="b">
        <f>AND(J73&gt;=M74,J73&lt;N74)</f>
        <v>0</v>
      </c>
      <c r="S74" s="216" t="b">
        <f>AND(J73&gt;=N74,J73&lt;=O74)</f>
        <v>0</v>
      </c>
      <c r="T74" s="215"/>
      <c r="U74" s="840"/>
    </row>
    <row r="75" spans="2:21" ht="15.75" x14ac:dyDescent="0.25">
      <c r="B75" s="489" t="s">
        <v>382</v>
      </c>
      <c r="C75" s="490" t="s">
        <v>383</v>
      </c>
      <c r="D75" s="496"/>
      <c r="E75" s="496"/>
      <c r="F75" s="497"/>
      <c r="J75" s="217"/>
      <c r="K75" s="214"/>
    </row>
    <row r="76" spans="2:21" ht="28.5" customHeight="1" thickBot="1" x14ac:dyDescent="0.3">
      <c r="B76" s="841" t="s">
        <v>369</v>
      </c>
      <c r="C76" s="842"/>
      <c r="D76" s="493" t="s">
        <v>379</v>
      </c>
      <c r="E76" s="493" t="s">
        <v>370</v>
      </c>
      <c r="F76" s="493" t="s">
        <v>371</v>
      </c>
      <c r="J76" s="217"/>
      <c r="K76" s="214"/>
    </row>
    <row r="77" spans="2:21" ht="49.5" customHeight="1" thickBot="1" x14ac:dyDescent="0.3">
      <c r="B77" s="762"/>
      <c r="C77" s="763" t="s">
        <v>724</v>
      </c>
      <c r="D77" s="758" t="s">
        <v>6</v>
      </c>
      <c r="E77" s="503">
        <f>+IF(D77="","",IF(D77=$U$140,$T$140,$T$141))</f>
        <v>1</v>
      </c>
      <c r="F77" s="238"/>
      <c r="J77" s="217"/>
      <c r="K77" s="214"/>
    </row>
    <row r="78" spans="2:21" ht="49.5" customHeight="1" thickBot="1" x14ac:dyDescent="0.3">
      <c r="B78" s="762"/>
      <c r="C78" s="764" t="s">
        <v>725</v>
      </c>
      <c r="D78" s="758" t="s">
        <v>6</v>
      </c>
      <c r="E78" s="503">
        <f t="shared" ref="E78:E101" si="3">+IF(D78="","",IF(D78=$U$140,$T$140,$T$141))</f>
        <v>1</v>
      </c>
      <c r="F78" s="238"/>
    </row>
    <row r="79" spans="2:21" ht="49.5" customHeight="1" thickBot="1" x14ac:dyDescent="0.3">
      <c r="B79" s="762"/>
      <c r="C79" s="764" t="s">
        <v>726</v>
      </c>
      <c r="D79" s="758" t="s">
        <v>6</v>
      </c>
      <c r="E79" s="503">
        <f t="shared" si="3"/>
        <v>1</v>
      </c>
      <c r="F79" s="238"/>
      <c r="I79" s="218"/>
    </row>
    <row r="80" spans="2:21" ht="18" customHeight="1" x14ac:dyDescent="0.25">
      <c r="B80" s="238"/>
      <c r="C80" s="238"/>
      <c r="D80" s="237"/>
      <c r="E80" s="503" t="str">
        <f t="shared" si="3"/>
        <v/>
      </c>
      <c r="F80" s="238"/>
      <c r="I80" s="199"/>
      <c r="J80" s="219"/>
      <c r="K80" s="220"/>
      <c r="L80" s="200"/>
      <c r="M80" s="200"/>
      <c r="N80" s="200"/>
      <c r="O80" s="200"/>
      <c r="P80" s="200"/>
      <c r="Q80" s="200"/>
      <c r="R80" s="200"/>
      <c r="S80" s="200"/>
      <c r="T80" s="200"/>
      <c r="U80" s="200"/>
    </row>
    <row r="81" spans="2:21" ht="18" customHeight="1" x14ac:dyDescent="0.25">
      <c r="B81" s="238"/>
      <c r="C81" s="238"/>
      <c r="D81" s="237"/>
      <c r="E81" s="503" t="str">
        <f t="shared" si="3"/>
        <v/>
      </c>
      <c r="F81" s="238"/>
      <c r="J81" s="214"/>
      <c r="K81" s="214"/>
    </row>
    <row r="82" spans="2:21" ht="18" customHeight="1" x14ac:dyDescent="0.25">
      <c r="B82" s="238"/>
      <c r="C82" s="238"/>
      <c r="D82" s="237"/>
      <c r="E82" s="503" t="str">
        <f t="shared" si="3"/>
        <v/>
      </c>
      <c r="F82" s="238"/>
      <c r="J82" s="214"/>
      <c r="K82" s="214"/>
      <c r="L82"/>
      <c r="M82"/>
      <c r="N82"/>
      <c r="O82"/>
      <c r="P82"/>
      <c r="Q82"/>
      <c r="R82"/>
      <c r="S82"/>
      <c r="T82"/>
      <c r="U82"/>
    </row>
    <row r="83" spans="2:21" ht="18" customHeight="1" x14ac:dyDescent="0.25">
      <c r="B83" s="238"/>
      <c r="C83" s="238"/>
      <c r="D83" s="237"/>
      <c r="E83" s="503" t="str">
        <f t="shared" si="3"/>
        <v/>
      </c>
      <c r="F83" s="238"/>
      <c r="J83" s="214"/>
      <c r="K83" s="214"/>
      <c r="L83"/>
      <c r="M83"/>
      <c r="N83"/>
      <c r="O83"/>
      <c r="P83"/>
      <c r="Q83"/>
      <c r="R83"/>
      <c r="S83"/>
      <c r="T83"/>
      <c r="U83"/>
    </row>
    <row r="84" spans="2:21" ht="18" customHeight="1" x14ac:dyDescent="0.25">
      <c r="B84" s="238"/>
      <c r="C84" s="238"/>
      <c r="D84" s="237"/>
      <c r="E84" s="503" t="str">
        <f t="shared" si="3"/>
        <v/>
      </c>
      <c r="F84" s="238"/>
      <c r="J84" s="214"/>
      <c r="K84" s="214"/>
      <c r="L84"/>
      <c r="M84"/>
      <c r="N84"/>
      <c r="O84"/>
      <c r="P84"/>
      <c r="Q84"/>
      <c r="R84"/>
      <c r="S84"/>
      <c r="T84"/>
      <c r="U84"/>
    </row>
    <row r="85" spans="2:21" ht="18" customHeight="1" x14ac:dyDescent="0.25">
      <c r="B85" s="238"/>
      <c r="C85" s="238"/>
      <c r="D85" s="237"/>
      <c r="E85" s="503" t="str">
        <f t="shared" si="3"/>
        <v/>
      </c>
      <c r="F85" s="238"/>
      <c r="J85" s="217"/>
      <c r="K85" s="214"/>
      <c r="L85"/>
      <c r="M85"/>
      <c r="N85"/>
      <c r="O85"/>
      <c r="P85"/>
      <c r="Q85"/>
      <c r="R85"/>
      <c r="S85"/>
      <c r="T85"/>
      <c r="U85"/>
    </row>
    <row r="86" spans="2:21" ht="18" customHeight="1" x14ac:dyDescent="0.25">
      <c r="B86" s="238"/>
      <c r="C86" s="238"/>
      <c r="D86" s="237"/>
      <c r="E86" s="503" t="str">
        <f t="shared" si="3"/>
        <v/>
      </c>
      <c r="F86" s="238"/>
      <c r="J86" s="217"/>
      <c r="K86" s="214"/>
      <c r="L86"/>
      <c r="M86"/>
      <c r="N86"/>
      <c r="O86"/>
      <c r="P86"/>
      <c r="Q86"/>
      <c r="R86"/>
      <c r="S86"/>
      <c r="T86"/>
      <c r="U86"/>
    </row>
    <row r="87" spans="2:21" hidden="1" x14ac:dyDescent="0.25">
      <c r="B87" s="202"/>
      <c r="C87" s="203"/>
      <c r="D87" s="204"/>
      <c r="E87" s="503" t="str">
        <f t="shared" si="3"/>
        <v/>
      </c>
      <c r="F87" s="205"/>
      <c r="J87" s="217"/>
      <c r="K87" s="214"/>
    </row>
    <row r="88" spans="2:21" hidden="1" x14ac:dyDescent="0.25">
      <c r="B88" s="202"/>
      <c r="C88" s="203"/>
      <c r="D88" s="204"/>
      <c r="E88" s="503" t="str">
        <f t="shared" si="3"/>
        <v/>
      </c>
      <c r="F88" s="205"/>
      <c r="J88" s="217"/>
      <c r="K88" s="214"/>
    </row>
    <row r="89" spans="2:21" hidden="1" x14ac:dyDescent="0.25">
      <c r="B89" s="202"/>
      <c r="C89" s="203"/>
      <c r="D89" s="204"/>
      <c r="E89" s="503" t="str">
        <f t="shared" si="3"/>
        <v/>
      </c>
      <c r="F89" s="205"/>
      <c r="J89" s="217"/>
      <c r="K89" s="214"/>
    </row>
    <row r="90" spans="2:21" hidden="1" x14ac:dyDescent="0.25">
      <c r="B90" s="202"/>
      <c r="C90" s="203"/>
      <c r="D90" s="204"/>
      <c r="E90" s="503" t="str">
        <f t="shared" si="3"/>
        <v/>
      </c>
      <c r="F90" s="205"/>
      <c r="J90" s="217"/>
      <c r="K90" s="214"/>
    </row>
    <row r="91" spans="2:21" hidden="1" x14ac:dyDescent="0.25">
      <c r="B91" s="202"/>
      <c r="C91" s="203"/>
      <c r="D91" s="204"/>
      <c r="E91" s="503" t="str">
        <f t="shared" si="3"/>
        <v/>
      </c>
      <c r="F91" s="205"/>
      <c r="J91" s="217"/>
      <c r="K91" s="214"/>
    </row>
    <row r="92" spans="2:21" hidden="1" x14ac:dyDescent="0.25">
      <c r="B92" s="202"/>
      <c r="C92" s="203"/>
      <c r="D92" s="204"/>
      <c r="E92" s="503" t="str">
        <f t="shared" si="3"/>
        <v/>
      </c>
      <c r="F92" s="205"/>
      <c r="J92" s="217"/>
      <c r="K92" s="214"/>
    </row>
    <row r="93" spans="2:21" hidden="1" x14ac:dyDescent="0.25">
      <c r="B93" s="202"/>
      <c r="C93" s="203"/>
      <c r="D93" s="204"/>
      <c r="E93" s="503" t="str">
        <f t="shared" si="3"/>
        <v/>
      </c>
      <c r="F93" s="205"/>
      <c r="J93" s="217"/>
      <c r="K93" s="214"/>
    </row>
    <row r="94" spans="2:21" hidden="1" x14ac:dyDescent="0.25">
      <c r="B94" s="202"/>
      <c r="C94" s="203"/>
      <c r="D94" s="204"/>
      <c r="E94" s="503" t="str">
        <f t="shared" si="3"/>
        <v/>
      </c>
      <c r="F94" s="205"/>
      <c r="J94" s="217"/>
      <c r="K94" s="214"/>
    </row>
    <row r="95" spans="2:21" hidden="1" x14ac:dyDescent="0.25">
      <c r="B95" s="202"/>
      <c r="C95" s="203"/>
      <c r="D95" s="204"/>
      <c r="E95" s="503" t="str">
        <f t="shared" si="3"/>
        <v/>
      </c>
      <c r="F95" s="205"/>
      <c r="J95" s="217"/>
      <c r="K95" s="214"/>
    </row>
    <row r="96" spans="2:21" hidden="1" x14ac:dyDescent="0.25">
      <c r="B96" s="202"/>
      <c r="C96" s="203"/>
      <c r="D96" s="204"/>
      <c r="E96" s="503" t="str">
        <f t="shared" si="3"/>
        <v/>
      </c>
      <c r="F96" s="205"/>
      <c r="J96" s="217"/>
      <c r="K96" s="214"/>
    </row>
    <row r="97" spans="2:21" hidden="1" x14ac:dyDescent="0.25">
      <c r="B97" s="202"/>
      <c r="C97" s="203"/>
      <c r="D97" s="204"/>
      <c r="E97" s="503" t="str">
        <f t="shared" si="3"/>
        <v/>
      </c>
      <c r="F97" s="205"/>
      <c r="J97" s="217"/>
      <c r="K97" s="214"/>
    </row>
    <row r="98" spans="2:21" hidden="1" x14ac:dyDescent="0.25">
      <c r="B98" s="202"/>
      <c r="C98" s="203"/>
      <c r="D98" s="204"/>
      <c r="E98" s="503" t="str">
        <f t="shared" si="3"/>
        <v/>
      </c>
      <c r="F98" s="205"/>
      <c r="J98" s="217"/>
      <c r="K98" s="214"/>
    </row>
    <row r="99" spans="2:21" hidden="1" x14ac:dyDescent="0.25">
      <c r="B99" s="202"/>
      <c r="C99" s="203"/>
      <c r="D99" s="204"/>
      <c r="E99" s="503" t="str">
        <f t="shared" si="3"/>
        <v/>
      </c>
      <c r="F99" s="205"/>
      <c r="J99" s="217"/>
      <c r="K99" s="214"/>
    </row>
    <row r="100" spans="2:21" hidden="1" x14ac:dyDescent="0.25">
      <c r="B100" s="202"/>
      <c r="C100" s="203"/>
      <c r="D100" s="204"/>
      <c r="E100" s="503" t="str">
        <f t="shared" si="3"/>
        <v/>
      </c>
      <c r="F100" s="205"/>
      <c r="J100" s="217"/>
      <c r="K100" s="214"/>
    </row>
    <row r="101" spans="2:21" hidden="1" x14ac:dyDescent="0.25">
      <c r="B101" s="210"/>
      <c r="C101" s="211"/>
      <c r="D101" s="212"/>
      <c r="E101" s="503" t="str">
        <f t="shared" si="3"/>
        <v/>
      </c>
      <c r="F101" s="213"/>
      <c r="J101" s="217"/>
      <c r="K101" s="214"/>
    </row>
    <row r="102" spans="2:21" ht="34.5" customHeight="1" x14ac:dyDescent="0.25">
      <c r="B102" s="843" t="s">
        <v>372</v>
      </c>
      <c r="C102" s="844"/>
      <c r="D102" s="845"/>
      <c r="E102" s="494">
        <f>+IF(COUNT(E77:E101)=0,"",((COUNTIF(E77:E101,1)*1)+(COUNTIF(E77:E101,3)*3))/(COUNTIF(E77:E101,1)+COUNTIF(E77:E101,3)))</f>
        <v>1</v>
      </c>
      <c r="F102" s="495" t="str">
        <f>+IF(E102="","",U102)</f>
        <v>ADECUADO</v>
      </c>
      <c r="J102" s="837">
        <f>+E102</f>
        <v>1</v>
      </c>
      <c r="L102" s="216" t="s">
        <v>373</v>
      </c>
      <c r="M102" s="216" t="s">
        <v>374</v>
      </c>
      <c r="N102" s="216" t="s">
        <v>375</v>
      </c>
      <c r="O102" s="216" t="s">
        <v>376</v>
      </c>
      <c r="P102" s="206"/>
      <c r="Q102" s="216" t="str">
        <f>+$R$140</f>
        <v>ADECUADO</v>
      </c>
      <c r="R102" s="216" t="str">
        <f>+$R$141</f>
        <v>PARCIALMENTE ADECUADO</v>
      </c>
      <c r="S102" s="216" t="str">
        <f>+$R$142</f>
        <v>INADECUADO</v>
      </c>
      <c r="T102" s="215"/>
      <c r="U102" s="839" t="str">
        <f>+IF(Q103=TRUE,$R$140,IF(R103=TRUE,$R$141,IF(S103=TRUE,$R$142)))</f>
        <v>ADECUADO</v>
      </c>
    </row>
    <row r="103" spans="2:21" x14ac:dyDescent="0.25">
      <c r="B103" s="198"/>
      <c r="C103" s="198"/>
      <c r="D103" s="198"/>
      <c r="E103" s="506"/>
      <c r="F103" s="198"/>
      <c r="J103" s="838"/>
      <c r="L103" s="216">
        <v>1</v>
      </c>
      <c r="M103" s="216">
        <f>L103+(O103-L103)/3</f>
        <v>1.6666666666666665</v>
      </c>
      <c r="N103" s="216">
        <f>L103+2*(O103-L103)/3</f>
        <v>2.333333333333333</v>
      </c>
      <c r="O103" s="216">
        <v>3</v>
      </c>
      <c r="P103" s="206"/>
      <c r="Q103" s="216" t="b">
        <f>AND(J102&gt;=L103,J102&lt;M103)</f>
        <v>1</v>
      </c>
      <c r="R103" s="216" t="b">
        <f>AND(J102&gt;=M103,J102&lt;N103)</f>
        <v>0</v>
      </c>
      <c r="S103" s="216" t="b">
        <f>AND(J102&gt;=N103,J102&lt;=O103)</f>
        <v>0</v>
      </c>
      <c r="T103" s="215"/>
      <c r="U103" s="840"/>
    </row>
    <row r="104" spans="2:21" ht="15.75" x14ac:dyDescent="0.25">
      <c r="B104" s="498" t="s">
        <v>384</v>
      </c>
      <c r="C104" s="499" t="s">
        <v>385</v>
      </c>
      <c r="D104" s="500"/>
      <c r="E104" s="500"/>
      <c r="F104" s="501"/>
      <c r="J104" s="217"/>
      <c r="K104" s="214"/>
    </row>
    <row r="105" spans="2:21" ht="26.25" customHeight="1" thickBot="1" x14ac:dyDescent="0.3">
      <c r="B105" s="841" t="s">
        <v>369</v>
      </c>
      <c r="C105" s="842"/>
      <c r="D105" s="493"/>
      <c r="E105" s="493" t="s">
        <v>370</v>
      </c>
      <c r="F105" s="493" t="s">
        <v>371</v>
      </c>
      <c r="J105" s="217"/>
      <c r="K105" s="214"/>
    </row>
    <row r="106" spans="2:21" ht="40.5" customHeight="1" thickBot="1" x14ac:dyDescent="0.3">
      <c r="B106" s="765"/>
      <c r="C106" s="767" t="s">
        <v>727</v>
      </c>
      <c r="D106" s="237"/>
      <c r="E106" s="503" t="str">
        <f>+IF(D106="","",IF(D106=$U$140,$T$140,$T$141))</f>
        <v/>
      </c>
      <c r="F106" s="238"/>
      <c r="J106" s="217"/>
      <c r="K106" s="214"/>
    </row>
    <row r="107" spans="2:21" ht="39" customHeight="1" thickBot="1" x14ac:dyDescent="0.3">
      <c r="B107" s="765"/>
      <c r="C107" s="768" t="s">
        <v>728</v>
      </c>
      <c r="D107" s="237"/>
      <c r="E107" s="503" t="str">
        <f t="shared" ref="E107:E115" si="4">+IF(D107="","",IF(D107=$U$140,$T$140,$T$141))</f>
        <v/>
      </c>
      <c r="F107" s="238"/>
    </row>
    <row r="108" spans="2:21" ht="41.25" customHeight="1" thickBot="1" x14ac:dyDescent="0.3">
      <c r="B108" s="765"/>
      <c r="C108" s="768" t="s">
        <v>729</v>
      </c>
      <c r="D108" s="237"/>
      <c r="E108" s="503" t="str">
        <f t="shared" si="4"/>
        <v/>
      </c>
      <c r="F108" s="238"/>
      <c r="I108" s="218"/>
    </row>
    <row r="109" spans="2:21" ht="18" customHeight="1" x14ac:dyDescent="0.25">
      <c r="B109" s="238"/>
      <c r="C109" s="238"/>
      <c r="D109" s="237"/>
      <c r="E109" s="503" t="str">
        <f t="shared" si="4"/>
        <v/>
      </c>
      <c r="F109" s="238"/>
      <c r="I109" s="199"/>
      <c r="J109" s="219"/>
      <c r="K109" s="220"/>
      <c r="L109" s="200"/>
      <c r="M109" s="200"/>
      <c r="N109" s="200"/>
      <c r="O109" s="200"/>
      <c r="P109" s="200"/>
      <c r="Q109" s="200"/>
      <c r="R109" s="200"/>
      <c r="S109" s="200"/>
      <c r="T109" s="200"/>
      <c r="U109" s="200"/>
    </row>
    <row r="110" spans="2:21" ht="18" customHeight="1" x14ac:dyDescent="0.25">
      <c r="B110" s="238"/>
      <c r="C110" s="238"/>
      <c r="D110" s="237"/>
      <c r="E110" s="503" t="str">
        <f t="shared" si="4"/>
        <v/>
      </c>
      <c r="F110" s="238"/>
      <c r="J110" s="214"/>
      <c r="K110" s="214"/>
    </row>
    <row r="111" spans="2:21" ht="18" customHeight="1" x14ac:dyDescent="0.25">
      <c r="B111" s="238"/>
      <c r="C111" s="238"/>
      <c r="D111" s="237"/>
      <c r="E111" s="503" t="str">
        <f t="shared" si="4"/>
        <v/>
      </c>
      <c r="F111" s="238"/>
      <c r="J111" s="214"/>
      <c r="K111" s="214"/>
      <c r="L111"/>
      <c r="M111"/>
      <c r="N111"/>
      <c r="O111"/>
      <c r="P111"/>
      <c r="Q111"/>
      <c r="R111"/>
      <c r="S111"/>
      <c r="T111"/>
      <c r="U111"/>
    </row>
    <row r="112" spans="2:21" ht="18" customHeight="1" x14ac:dyDescent="0.25">
      <c r="B112" s="238"/>
      <c r="C112" s="238"/>
      <c r="D112" s="237"/>
      <c r="E112" s="503" t="str">
        <f t="shared" si="4"/>
        <v/>
      </c>
      <c r="F112" s="238"/>
      <c r="J112" s="214"/>
      <c r="K112" s="214"/>
      <c r="L112"/>
      <c r="M112"/>
      <c r="N112"/>
      <c r="O112"/>
      <c r="P112"/>
      <c r="Q112"/>
      <c r="R112"/>
      <c r="S112"/>
      <c r="T112"/>
      <c r="U112"/>
    </row>
    <row r="113" spans="2:21" ht="18" customHeight="1" x14ac:dyDescent="0.25">
      <c r="B113" s="238"/>
      <c r="C113" s="238"/>
      <c r="D113" s="237"/>
      <c r="E113" s="503" t="str">
        <f t="shared" si="4"/>
        <v/>
      </c>
      <c r="F113" s="238"/>
      <c r="J113" s="214"/>
      <c r="K113" s="214"/>
      <c r="L113"/>
      <c r="M113"/>
      <c r="N113"/>
      <c r="O113"/>
      <c r="P113"/>
      <c r="Q113"/>
      <c r="R113"/>
      <c r="S113"/>
      <c r="T113"/>
      <c r="U113"/>
    </row>
    <row r="114" spans="2:21" ht="18" customHeight="1" x14ac:dyDescent="0.25">
      <c r="B114" s="238"/>
      <c r="C114" s="238"/>
      <c r="D114" s="237"/>
      <c r="E114" s="503" t="str">
        <f t="shared" si="4"/>
        <v/>
      </c>
      <c r="F114" s="238"/>
      <c r="J114" s="217"/>
      <c r="K114" s="214"/>
      <c r="L114"/>
      <c r="M114"/>
      <c r="N114"/>
      <c r="O114"/>
      <c r="P114"/>
      <c r="Q114"/>
      <c r="R114"/>
      <c r="S114"/>
      <c r="T114"/>
      <c r="U114"/>
    </row>
    <row r="115" spans="2:21" ht="18" customHeight="1" x14ac:dyDescent="0.25">
      <c r="B115" s="238"/>
      <c r="C115" s="238"/>
      <c r="D115" s="237"/>
      <c r="E115" s="503" t="str">
        <f t="shared" si="4"/>
        <v/>
      </c>
      <c r="F115" s="238"/>
      <c r="J115" s="217"/>
      <c r="K115" s="214"/>
      <c r="L115"/>
      <c r="M115"/>
      <c r="N115"/>
      <c r="O115"/>
      <c r="P115"/>
      <c r="Q115"/>
      <c r="R115"/>
      <c r="S115"/>
      <c r="T115"/>
      <c r="U115"/>
    </row>
    <row r="116" spans="2:21" hidden="1" x14ac:dyDescent="0.25">
      <c r="B116" s="202"/>
      <c r="C116" s="203"/>
      <c r="D116" s="204"/>
      <c r="E116" s="504"/>
      <c r="F116" s="205"/>
      <c r="J116" s="217"/>
      <c r="K116" s="214"/>
    </row>
    <row r="117" spans="2:21" hidden="1" x14ac:dyDescent="0.25">
      <c r="B117" s="202"/>
      <c r="C117" s="203"/>
      <c r="D117" s="204"/>
      <c r="E117" s="504"/>
      <c r="F117" s="205"/>
      <c r="J117" s="217"/>
      <c r="K117" s="214"/>
    </row>
    <row r="118" spans="2:21" hidden="1" x14ac:dyDescent="0.25">
      <c r="B118" s="202"/>
      <c r="C118" s="203"/>
      <c r="D118" s="204"/>
      <c r="E118" s="504"/>
      <c r="F118" s="205"/>
      <c r="J118" s="217"/>
      <c r="K118" s="214"/>
    </row>
    <row r="119" spans="2:21" hidden="1" x14ac:dyDescent="0.25">
      <c r="B119" s="202"/>
      <c r="C119" s="203"/>
      <c r="D119" s="204"/>
      <c r="E119" s="504"/>
      <c r="F119" s="205"/>
      <c r="J119" s="217"/>
      <c r="K119" s="214"/>
    </row>
    <row r="120" spans="2:21" hidden="1" x14ac:dyDescent="0.25">
      <c r="B120" s="202"/>
      <c r="C120" s="203"/>
      <c r="D120" s="204"/>
      <c r="E120" s="504"/>
      <c r="F120" s="205"/>
      <c r="J120" s="217"/>
      <c r="K120" s="214"/>
    </row>
    <row r="121" spans="2:21" hidden="1" x14ac:dyDescent="0.25">
      <c r="B121" s="202"/>
      <c r="C121" s="203"/>
      <c r="D121" s="204"/>
      <c r="E121" s="504"/>
      <c r="F121" s="205"/>
      <c r="J121" s="217"/>
      <c r="K121" s="214"/>
    </row>
    <row r="122" spans="2:21" hidden="1" x14ac:dyDescent="0.25">
      <c r="B122" s="202"/>
      <c r="C122" s="203"/>
      <c r="D122" s="204"/>
      <c r="E122" s="504"/>
      <c r="F122" s="205"/>
      <c r="J122" s="217"/>
      <c r="K122" s="214"/>
    </row>
    <row r="123" spans="2:21" hidden="1" x14ac:dyDescent="0.25">
      <c r="B123" s="202"/>
      <c r="C123" s="203"/>
      <c r="D123" s="204"/>
      <c r="E123" s="504"/>
      <c r="F123" s="205"/>
      <c r="J123" s="217"/>
      <c r="K123" s="214"/>
    </row>
    <row r="124" spans="2:21" hidden="1" x14ac:dyDescent="0.25">
      <c r="B124" s="202"/>
      <c r="C124" s="203"/>
      <c r="D124" s="204"/>
      <c r="E124" s="504"/>
      <c r="F124" s="205"/>
      <c r="J124" s="217"/>
      <c r="K124" s="214"/>
    </row>
    <row r="125" spans="2:21" hidden="1" x14ac:dyDescent="0.25">
      <c r="B125" s="202"/>
      <c r="C125" s="203"/>
      <c r="D125" s="204"/>
      <c r="E125" s="504"/>
      <c r="F125" s="205"/>
      <c r="J125" s="217"/>
      <c r="K125" s="214"/>
    </row>
    <row r="126" spans="2:21" hidden="1" x14ac:dyDescent="0.25">
      <c r="B126" s="210"/>
      <c r="C126" s="211"/>
      <c r="D126" s="212"/>
      <c r="E126" s="505"/>
      <c r="F126" s="213"/>
      <c r="J126" s="217"/>
      <c r="K126" s="214"/>
    </row>
    <row r="127" spans="2:21" ht="39.75" customHeight="1" x14ac:dyDescent="0.25">
      <c r="B127" s="843" t="s">
        <v>372</v>
      </c>
      <c r="C127" s="844"/>
      <c r="D127" s="845"/>
      <c r="E127" s="494" t="str">
        <f>+IF(COUNT(E106:E126)=0,"",((COUNTIF(E106:E126,1)*1)+(COUNTIF(E106:E126,3)*3))/(COUNTIF(E106:E126,1)+COUNTIF(E106:E126,3)))</f>
        <v/>
      </c>
      <c r="F127" s="495" t="str">
        <f>+IF(E127="","",U127)</f>
        <v/>
      </c>
      <c r="J127" s="837" t="str">
        <f>+E127</f>
        <v/>
      </c>
      <c r="L127" s="216" t="s">
        <v>373</v>
      </c>
      <c r="M127" s="216" t="s">
        <v>374</v>
      </c>
      <c r="N127" s="216" t="s">
        <v>375</v>
      </c>
      <c r="O127" s="216" t="s">
        <v>376</v>
      </c>
      <c r="P127" s="206"/>
      <c r="Q127" s="216" t="str">
        <f>+$R$140</f>
        <v>ADECUADO</v>
      </c>
      <c r="R127" s="216" t="str">
        <f>+$R$141</f>
        <v>PARCIALMENTE ADECUADO</v>
      </c>
      <c r="S127" s="216" t="str">
        <f>+$R$142</f>
        <v>INADECUADO</v>
      </c>
      <c r="T127" s="215"/>
      <c r="U127" s="839" t="b">
        <f>+IF(Q128=TRUE,$R$140,IF(R128=TRUE,$R$141,IF(S128=TRUE,$R$142)))</f>
        <v>0</v>
      </c>
    </row>
    <row r="128" spans="2:21" x14ac:dyDescent="0.25">
      <c r="B128" s="221"/>
      <c r="C128" s="222"/>
      <c r="D128" s="223"/>
      <c r="E128" s="223"/>
      <c r="F128" s="222"/>
      <c r="J128" s="838"/>
      <c r="L128" s="216">
        <v>1</v>
      </c>
      <c r="M128" s="216">
        <f>L128+(O128-L128)/3</f>
        <v>1.6666666666666665</v>
      </c>
      <c r="N128" s="216">
        <f>L128+2*(O128-L128)/3</f>
        <v>2.333333333333333</v>
      </c>
      <c r="O128" s="216">
        <v>3</v>
      </c>
      <c r="P128" s="206"/>
      <c r="Q128" s="216" t="b">
        <f>AND(J127&gt;=L128,J127&lt;M128)</f>
        <v>0</v>
      </c>
      <c r="R128" s="216" t="b">
        <f>AND(J127&gt;=M128,J127&lt;N128)</f>
        <v>0</v>
      </c>
      <c r="S128" s="216" t="b">
        <f>AND(J127&gt;=N128,J127&lt;=O128)</f>
        <v>0</v>
      </c>
      <c r="T128" s="215"/>
      <c r="U128" s="840"/>
    </row>
    <row r="129" spans="2:24" ht="39" hidden="1" customHeight="1" x14ac:dyDescent="0.25">
      <c r="J129" s="217"/>
      <c r="K129" s="214"/>
    </row>
    <row r="130" spans="2:24" ht="37.5" customHeight="1" x14ac:dyDescent="0.25">
      <c r="B130" s="846" t="s">
        <v>386</v>
      </c>
      <c r="C130" s="847"/>
      <c r="D130" s="848"/>
      <c r="E130" s="502" t="str">
        <f>IF(J137=TRUE,"",AVERAGE(E35,E56,E73,E102,E127))</f>
        <v/>
      </c>
      <c r="F130" s="495" t="str">
        <f>+IF(E130="","",U131)</f>
        <v/>
      </c>
      <c r="J130" s="217"/>
      <c r="K130" s="214"/>
    </row>
    <row r="131" spans="2:24" x14ac:dyDescent="0.25">
      <c r="B131" s="200"/>
      <c r="C131" s="200"/>
      <c r="D131" s="200"/>
      <c r="E131" s="200"/>
      <c r="F131" s="657"/>
      <c r="G131" s="488"/>
      <c r="H131" s="488"/>
      <c r="I131" s="658"/>
      <c r="J131" s="849" t="str">
        <f>+E130</f>
        <v/>
      </c>
      <c r="K131" s="658"/>
      <c r="L131" s="659" t="s">
        <v>373</v>
      </c>
      <c r="M131" s="659" t="s">
        <v>374</v>
      </c>
      <c r="N131" s="659" t="s">
        <v>375</v>
      </c>
      <c r="O131" s="659" t="s">
        <v>376</v>
      </c>
      <c r="P131" s="658"/>
      <c r="Q131" s="659" t="str">
        <f>+$R$140</f>
        <v>ADECUADO</v>
      </c>
      <c r="R131" s="659" t="str">
        <f>+$R$141</f>
        <v>PARCIALMENTE ADECUADO</v>
      </c>
      <c r="S131" s="659" t="str">
        <f>+$R$142</f>
        <v>INADECUADO</v>
      </c>
      <c r="T131" s="660"/>
      <c r="U131" s="850" t="b">
        <f>+IF(Q132=TRUE,$R$140,IF(R132=TRUE,$R$141,IF(S132=TRUE,$R$142)))</f>
        <v>0</v>
      </c>
      <c r="V131" s="488"/>
      <c r="W131" s="488"/>
      <c r="X131" s="488"/>
    </row>
    <row r="132" spans="2:24" hidden="1" x14ac:dyDescent="0.25">
      <c r="B132"/>
      <c r="C132"/>
      <c r="D132"/>
      <c r="F132" s="661"/>
      <c r="G132" s="488"/>
      <c r="H132" s="488"/>
      <c r="I132" s="662"/>
      <c r="J132" s="849"/>
      <c r="K132" s="658"/>
      <c r="L132" s="659">
        <v>1</v>
      </c>
      <c r="M132" s="659">
        <f>L132+(O132-L132)/3</f>
        <v>1.6666666666666665</v>
      </c>
      <c r="N132" s="659">
        <f>L132+2*(O132-L132)/3</f>
        <v>2.333333333333333</v>
      </c>
      <c r="O132" s="659">
        <v>3</v>
      </c>
      <c r="P132" s="658"/>
      <c r="Q132" s="659" t="b">
        <f>AND(J131&gt;=L132,J131&lt;M132)</f>
        <v>0</v>
      </c>
      <c r="R132" s="659" t="b">
        <f>AND(J131&gt;=M132,J131&lt;N132)</f>
        <v>0</v>
      </c>
      <c r="S132" s="659" t="b">
        <f>AND(J131&gt;=N132,J131&lt;=O132)</f>
        <v>0</v>
      </c>
      <c r="T132" s="660"/>
      <c r="U132" s="850"/>
      <c r="V132" s="488"/>
      <c r="W132" s="488"/>
      <c r="X132" s="488"/>
    </row>
    <row r="133" spans="2:24" hidden="1" x14ac:dyDescent="0.25">
      <c r="B133"/>
      <c r="C133"/>
      <c r="D133"/>
      <c r="I133" s="199"/>
      <c r="J133" s="219"/>
      <c r="K133" s="220"/>
      <c r="L133" s="200"/>
      <c r="M133" s="200"/>
      <c r="N133" s="200"/>
      <c r="O133" s="200"/>
      <c r="P133" s="200"/>
      <c r="Q133" s="200"/>
      <c r="R133" s="200"/>
      <c r="S133" s="200"/>
      <c r="T133" s="200"/>
      <c r="U133" s="200"/>
    </row>
    <row r="134" spans="2:24" hidden="1" x14ac:dyDescent="0.25">
      <c r="B134"/>
      <c r="C134"/>
      <c r="D134"/>
      <c r="E134" s="227"/>
      <c r="I134" s="218"/>
      <c r="J134" s="837">
        <f>+E134</f>
        <v>0</v>
      </c>
      <c r="L134" s="216" t="s">
        <v>373</v>
      </c>
      <c r="M134" s="216" t="s">
        <v>374</v>
      </c>
      <c r="N134" s="216" t="s">
        <v>375</v>
      </c>
      <c r="O134" s="216" t="s">
        <v>376</v>
      </c>
      <c r="P134" s="206"/>
      <c r="Q134" s="216" t="str">
        <f>+$R$140</f>
        <v>ADECUADO</v>
      </c>
      <c r="R134" s="216" t="str">
        <f>+$R$141</f>
        <v>PARCIALMENTE ADECUADO</v>
      </c>
      <c r="S134" s="216" t="str">
        <f>+$R$142</f>
        <v>INADECUADO</v>
      </c>
      <c r="T134" s="215"/>
      <c r="U134" s="839" t="b">
        <f>+IF(Q135=TRUE,$R$140,IF(R135=TRUE,$R$141,IF(S135=TRUE,$R$142)))</f>
        <v>0</v>
      </c>
    </row>
    <row r="135" spans="2:24" hidden="1" x14ac:dyDescent="0.25">
      <c r="B135"/>
      <c r="C135"/>
      <c r="D135"/>
      <c r="I135" s="218"/>
      <c r="J135" s="838"/>
      <c r="L135" s="216">
        <v>1</v>
      </c>
      <c r="M135" s="216">
        <f>L135+(O135-L135)/3</f>
        <v>1.6666666666666665</v>
      </c>
      <c r="N135" s="216">
        <f>L135+2*(O135-L135)/3</f>
        <v>2.333333333333333</v>
      </c>
      <c r="O135" s="216">
        <v>3</v>
      </c>
      <c r="P135" s="206"/>
      <c r="Q135" s="216" t="b">
        <f>AND(J134&gt;=L135,J134&lt;M135)</f>
        <v>0</v>
      </c>
      <c r="R135" s="216" t="b">
        <f>AND(J134&gt;=M135,J134&lt;N135)</f>
        <v>0</v>
      </c>
      <c r="S135" s="216" t="b">
        <f>AND(J134&gt;=N135,J134&lt;=O135)</f>
        <v>0</v>
      </c>
      <c r="T135" s="215"/>
      <c r="U135" s="840"/>
    </row>
    <row r="136" spans="2:24" hidden="1" x14ac:dyDescent="0.25">
      <c r="B136"/>
      <c r="C136"/>
      <c r="D136"/>
      <c r="I136" s="199"/>
      <c r="J136" s="199"/>
      <c r="K136" s="199"/>
      <c r="L136" s="200"/>
      <c r="M136" s="200"/>
      <c r="N136" s="200"/>
      <c r="O136" s="200"/>
      <c r="P136" s="200"/>
      <c r="Q136" s="200"/>
      <c r="R136" s="200"/>
      <c r="S136" s="200"/>
      <c r="T136" s="228"/>
      <c r="U136" s="200"/>
    </row>
    <row r="137" spans="2:24" hidden="1" x14ac:dyDescent="0.25">
      <c r="B137"/>
      <c r="C137"/>
      <c r="D137"/>
      <c r="I137" s="200"/>
      <c r="J137" s="229" t="b">
        <f>+OR(E35="",E56="",E73="",E102="",E127="")</f>
        <v>1</v>
      </c>
      <c r="K137" s="200"/>
      <c r="L137" s="200"/>
      <c r="M137" s="200"/>
      <c r="N137" s="224"/>
      <c r="O137" s="224"/>
      <c r="P137" s="224"/>
      <c r="Q137" s="200"/>
      <c r="R137" s="200"/>
      <c r="S137" s="200"/>
      <c r="T137" s="200"/>
      <c r="U137" s="200"/>
    </row>
    <row r="138" spans="2:24" hidden="1" x14ac:dyDescent="0.25">
      <c r="B138"/>
      <c r="C138"/>
      <c r="D138"/>
      <c r="I138" s="224"/>
      <c r="J138" s="224"/>
      <c r="K138" s="224"/>
      <c r="L138" s="224"/>
      <c r="M138" s="224"/>
      <c r="N138" s="224"/>
      <c r="O138" s="224"/>
      <c r="P138" s="224"/>
      <c r="Q138" s="230"/>
      <c r="R138" s="231" t="s">
        <v>387</v>
      </c>
      <c r="T138" s="230"/>
      <c r="U138" s="231" t="s">
        <v>388</v>
      </c>
      <c r="X138" s="656"/>
    </row>
    <row r="139" spans="2:24" hidden="1" x14ac:dyDescent="0.25">
      <c r="B139"/>
      <c r="C139"/>
      <c r="D139"/>
      <c r="I139" s="224"/>
      <c r="J139" s="224"/>
      <c r="K139" s="224"/>
      <c r="L139" s="224"/>
      <c r="M139" s="224"/>
      <c r="N139" s="224"/>
      <c r="O139" s="224"/>
      <c r="P139" s="224"/>
      <c r="Q139" s="232"/>
      <c r="R139" s="233"/>
      <c r="S139" s="200"/>
      <c r="T139" s="232"/>
      <c r="U139" s="233"/>
      <c r="X139" s="656"/>
    </row>
    <row r="140" spans="2:24" hidden="1" x14ac:dyDescent="0.25">
      <c r="B140"/>
      <c r="C140"/>
      <c r="D140"/>
      <c r="I140" s="224"/>
      <c r="J140" s="224"/>
      <c r="K140" s="224"/>
      <c r="L140" s="224"/>
      <c r="M140" s="224"/>
      <c r="N140" s="224"/>
      <c r="O140" s="224"/>
      <c r="P140" s="224"/>
      <c r="Q140" s="234">
        <v>1</v>
      </c>
      <c r="R140" s="235" t="s">
        <v>137</v>
      </c>
      <c r="T140" s="234">
        <v>1</v>
      </c>
      <c r="U140" s="235" t="s">
        <v>6</v>
      </c>
      <c r="X140" s="656"/>
    </row>
    <row r="141" spans="2:24" ht="15.75" hidden="1" x14ac:dyDescent="0.25">
      <c r="B141"/>
      <c r="C141"/>
      <c r="D141"/>
      <c r="I141" s="224"/>
      <c r="J141" s="224"/>
      <c r="K141" s="224"/>
      <c r="L141" s="224"/>
      <c r="M141" s="224"/>
      <c r="N141" s="224"/>
      <c r="O141" s="224"/>
      <c r="P141" s="224"/>
      <c r="Q141" s="234">
        <v>2</v>
      </c>
      <c r="R141" s="235" t="s">
        <v>153</v>
      </c>
      <c r="S141" s="208"/>
      <c r="T141" s="234">
        <v>3</v>
      </c>
      <c r="U141" s="235" t="s">
        <v>7</v>
      </c>
      <c r="X141" s="656"/>
    </row>
    <row r="142" spans="2:24" x14ac:dyDescent="0.25">
      <c r="B142"/>
      <c r="C142"/>
      <c r="D142"/>
      <c r="L142" s="224"/>
      <c r="M142" s="224"/>
      <c r="N142" s="224"/>
      <c r="O142" s="224"/>
      <c r="P142" s="224"/>
      <c r="Q142" s="234">
        <v>3</v>
      </c>
      <c r="R142" s="235" t="s">
        <v>139</v>
      </c>
    </row>
    <row r="143" spans="2:24" x14ac:dyDescent="0.25">
      <c r="B143"/>
      <c r="C143"/>
      <c r="D143"/>
      <c r="L143" s="224"/>
      <c r="M143" s="224"/>
      <c r="N143" s="224"/>
      <c r="O143" s="224"/>
      <c r="P143" s="224"/>
      <c r="Q143" s="224"/>
      <c r="R143" s="224"/>
      <c r="S143" s="224"/>
      <c r="T143" s="224"/>
      <c r="U143" s="224"/>
    </row>
    <row r="144" spans="2:24" x14ac:dyDescent="0.25">
      <c r="B144"/>
      <c r="C144"/>
      <c r="D144"/>
      <c r="L144" s="224"/>
      <c r="M144" s="224"/>
      <c r="N144" s="224"/>
      <c r="O144" s="224"/>
      <c r="P144" s="224"/>
      <c r="Q144" s="224"/>
      <c r="R144" s="224"/>
      <c r="S144" s="224"/>
      <c r="T144" s="224"/>
      <c r="U144" s="224"/>
    </row>
    <row r="145" spans="2:21" x14ac:dyDescent="0.25">
      <c r="B145"/>
      <c r="C145"/>
      <c r="D145"/>
      <c r="L145" s="224"/>
      <c r="M145" s="224"/>
      <c r="N145" s="224"/>
      <c r="O145" s="224"/>
      <c r="P145" s="224"/>
      <c r="Q145" s="224"/>
      <c r="R145" s="224"/>
      <c r="S145" s="224"/>
      <c r="T145" s="224"/>
      <c r="U145" s="224"/>
    </row>
    <row r="146" spans="2:21" x14ac:dyDescent="0.25">
      <c r="B146"/>
      <c r="C146"/>
      <c r="D146"/>
      <c r="L146" s="224"/>
      <c r="M146" s="224"/>
      <c r="N146" s="224"/>
      <c r="O146" s="224"/>
      <c r="P146" s="224"/>
      <c r="Q146" s="224"/>
      <c r="R146" s="224"/>
      <c r="S146" s="224"/>
      <c r="T146" s="224"/>
      <c r="U146" s="224"/>
    </row>
    <row r="147" spans="2:21" x14ac:dyDescent="0.25">
      <c r="B147"/>
      <c r="C147"/>
      <c r="D147"/>
      <c r="L147" s="224"/>
      <c r="M147" s="224"/>
      <c r="N147" s="224"/>
      <c r="O147" s="224"/>
      <c r="P147" s="224"/>
      <c r="Q147" s="224"/>
      <c r="R147" s="224"/>
      <c r="S147" s="224"/>
      <c r="T147" s="224"/>
      <c r="U147" s="224"/>
    </row>
    <row r="148" spans="2:21" x14ac:dyDescent="0.25">
      <c r="B148"/>
      <c r="C148"/>
      <c r="D148"/>
      <c r="E148"/>
      <c r="F148"/>
      <c r="I148"/>
      <c r="J148"/>
      <c r="K148"/>
      <c r="L148" s="224"/>
      <c r="M148" s="224"/>
      <c r="N148" s="224"/>
      <c r="O148" s="224"/>
      <c r="P148" s="224"/>
      <c r="Q148" s="224"/>
      <c r="R148" s="224"/>
      <c r="S148" s="224"/>
      <c r="T148" s="224"/>
      <c r="U148" s="224"/>
    </row>
    <row r="149" spans="2:21" x14ac:dyDescent="0.25">
      <c r="B149"/>
      <c r="C149"/>
      <c r="D149"/>
      <c r="E149"/>
      <c r="F149"/>
      <c r="I149"/>
      <c r="J149"/>
      <c r="K149"/>
      <c r="L149" s="224"/>
      <c r="M149" s="224"/>
      <c r="N149" s="224"/>
      <c r="O149" s="224"/>
      <c r="P149" s="224"/>
      <c r="Q149" s="224"/>
      <c r="R149" s="224"/>
      <c r="S149" s="224"/>
      <c r="T149" s="224"/>
      <c r="U149" s="224"/>
    </row>
    <row r="150" spans="2:21" x14ac:dyDescent="0.25">
      <c r="B150"/>
      <c r="C150"/>
      <c r="D150"/>
      <c r="E150"/>
      <c r="F150"/>
      <c r="I150"/>
      <c r="J150"/>
      <c r="K150"/>
      <c r="L150" s="224"/>
      <c r="M150" s="224"/>
      <c r="N150" s="224"/>
      <c r="O150" s="224"/>
      <c r="P150" s="224"/>
      <c r="T150" s="224"/>
      <c r="U150" s="224"/>
    </row>
    <row r="151" spans="2:21" x14ac:dyDescent="0.25">
      <c r="B151"/>
      <c r="C151"/>
      <c r="D151"/>
      <c r="E151"/>
      <c r="F151"/>
      <c r="I151"/>
      <c r="J151"/>
      <c r="K151"/>
      <c r="L151" s="224"/>
      <c r="M151" s="224"/>
      <c r="N151" s="224"/>
      <c r="O151" s="224"/>
      <c r="P151" s="224"/>
    </row>
    <row r="152" spans="2:21" x14ac:dyDescent="0.25">
      <c r="B152"/>
      <c r="C152"/>
      <c r="D152"/>
      <c r="E152"/>
      <c r="F152"/>
      <c r="I152"/>
      <c r="J152"/>
      <c r="K152"/>
      <c r="L152" s="224"/>
      <c r="M152" s="224"/>
      <c r="N152" s="224"/>
      <c r="O152" s="224"/>
      <c r="P152" s="224"/>
    </row>
  </sheetData>
  <sheetProtection formatCells="0" formatColumns="0" formatRows="0"/>
  <mergeCells count="33">
    <mergeCell ref="C2:F2"/>
    <mergeCell ref="C1:F1"/>
    <mergeCell ref="C3:F3"/>
    <mergeCell ref="B102:D102"/>
    <mergeCell ref="J102:J103"/>
    <mergeCell ref="D5:G5"/>
    <mergeCell ref="D6:G6"/>
    <mergeCell ref="E7:E8"/>
    <mergeCell ref="F7:G8"/>
    <mergeCell ref="F9:G9"/>
    <mergeCell ref="U102:U103"/>
    <mergeCell ref="B13:C13"/>
    <mergeCell ref="B35:D35"/>
    <mergeCell ref="J35:J36"/>
    <mergeCell ref="U35:U36"/>
    <mergeCell ref="B38:C38"/>
    <mergeCell ref="B56:D56"/>
    <mergeCell ref="J56:J57"/>
    <mergeCell ref="U56:U57"/>
    <mergeCell ref="B59:C59"/>
    <mergeCell ref="B73:D73"/>
    <mergeCell ref="J73:J74"/>
    <mergeCell ref="U73:U74"/>
    <mergeCell ref="B76:C76"/>
    <mergeCell ref="J134:J135"/>
    <mergeCell ref="U134:U135"/>
    <mergeCell ref="B105:C105"/>
    <mergeCell ref="B127:D127"/>
    <mergeCell ref="J127:J128"/>
    <mergeCell ref="U127:U128"/>
    <mergeCell ref="B130:D130"/>
    <mergeCell ref="J131:J132"/>
    <mergeCell ref="U131:U132"/>
  </mergeCells>
  <conditionalFormatting sqref="D39:D55 D14:E23">
    <cfRule type="cellIs" dxfId="552" priority="76" operator="equal">
      <formula>"SI"</formula>
    </cfRule>
    <cfRule type="cellIs" dxfId="551" priority="77" operator="equal">
      <formula>"NO"</formula>
    </cfRule>
  </conditionalFormatting>
  <conditionalFormatting sqref="J127">
    <cfRule type="cellIs" dxfId="550" priority="64" operator="equal">
      <formula>3</formula>
    </cfRule>
    <cfRule type="cellIs" dxfId="549" priority="65" operator="equal">
      <formula>2</formula>
    </cfRule>
    <cfRule type="cellIs" dxfId="548" priority="66" operator="equal">
      <formula>1</formula>
    </cfRule>
  </conditionalFormatting>
  <conditionalFormatting sqref="J73">
    <cfRule type="cellIs" dxfId="547" priority="70" operator="equal">
      <formula>3</formula>
    </cfRule>
    <cfRule type="cellIs" dxfId="546" priority="71" operator="equal">
      <formula>2</formula>
    </cfRule>
    <cfRule type="cellIs" dxfId="545" priority="72" operator="equal">
      <formula>1</formula>
    </cfRule>
  </conditionalFormatting>
  <conditionalFormatting sqref="J102">
    <cfRule type="cellIs" dxfId="544" priority="67" operator="equal">
      <formula>3</formula>
    </cfRule>
    <cfRule type="cellIs" dxfId="543" priority="68" operator="equal">
      <formula>2</formula>
    </cfRule>
    <cfRule type="cellIs" dxfId="542" priority="69" operator="equal">
      <formula>1</formula>
    </cfRule>
  </conditionalFormatting>
  <conditionalFormatting sqref="J131">
    <cfRule type="cellIs" dxfId="541" priority="61" operator="equal">
      <formula>3</formula>
    </cfRule>
    <cfRule type="cellIs" dxfId="540" priority="62" operator="equal">
      <formula>2</formula>
    </cfRule>
    <cfRule type="cellIs" dxfId="539" priority="63" operator="equal">
      <formula>1</formula>
    </cfRule>
  </conditionalFormatting>
  <conditionalFormatting sqref="J134">
    <cfRule type="cellIs" dxfId="538" priority="58" operator="equal">
      <formula>3</formula>
    </cfRule>
    <cfRule type="cellIs" dxfId="537" priority="59" operator="equal">
      <formula>2</formula>
    </cfRule>
    <cfRule type="cellIs" dxfId="536" priority="60" operator="equal">
      <formula>1</formula>
    </cfRule>
  </conditionalFormatting>
  <conditionalFormatting sqref="U102 U127 U131 U73 U134">
    <cfRule type="cellIs" dxfId="535" priority="73" operator="equal">
      <formula>$R$142</formula>
    </cfRule>
    <cfRule type="cellIs" dxfId="534" priority="74" operator="equal">
      <formula>$R$141</formula>
    </cfRule>
    <cfRule type="cellIs" dxfId="533" priority="75" operator="equal">
      <formula>$R$140</formula>
    </cfRule>
  </conditionalFormatting>
  <conditionalFormatting sqref="J35">
    <cfRule type="cellIs" dxfId="532" priority="52" operator="equal">
      <formula>3</formula>
    </cfRule>
    <cfRule type="cellIs" dxfId="531" priority="53" operator="equal">
      <formula>2</formula>
    </cfRule>
    <cfRule type="cellIs" dxfId="530" priority="54" operator="equal">
      <formula>1</formula>
    </cfRule>
  </conditionalFormatting>
  <conditionalFormatting sqref="U35">
    <cfRule type="cellIs" dxfId="529" priority="55" operator="equal">
      <formula>$R$142</formula>
    </cfRule>
    <cfRule type="cellIs" dxfId="528" priority="56" operator="equal">
      <formula>$R$141</formula>
    </cfRule>
    <cfRule type="cellIs" dxfId="527" priority="57" operator="equal">
      <formula>$R$140</formula>
    </cfRule>
  </conditionalFormatting>
  <conditionalFormatting sqref="F35">
    <cfRule type="cellIs" dxfId="526" priority="49" operator="equal">
      <formula>$R$142</formula>
    </cfRule>
    <cfRule type="cellIs" dxfId="525" priority="50" operator="equal">
      <formula>$R$141</formula>
    </cfRule>
    <cfRule type="cellIs" dxfId="524" priority="51" operator="equal">
      <formula>$R$140</formula>
    </cfRule>
  </conditionalFormatting>
  <conditionalFormatting sqref="E39:E55">
    <cfRule type="cellIs" dxfId="523" priority="45" operator="equal">
      <formula>"SI"</formula>
    </cfRule>
    <cfRule type="cellIs" dxfId="522" priority="46" operator="equal">
      <formula>"NO"</formula>
    </cfRule>
  </conditionalFormatting>
  <conditionalFormatting sqref="J56">
    <cfRule type="cellIs" dxfId="521" priority="39" operator="equal">
      <formula>3</formula>
    </cfRule>
    <cfRule type="cellIs" dxfId="520" priority="40" operator="equal">
      <formula>2</formula>
    </cfRule>
    <cfRule type="cellIs" dxfId="519" priority="41" operator="equal">
      <formula>1</formula>
    </cfRule>
  </conditionalFormatting>
  <conditionalFormatting sqref="U56">
    <cfRule type="cellIs" dxfId="518" priority="42" operator="equal">
      <formula>$R$142</formula>
    </cfRule>
    <cfRule type="cellIs" dxfId="517" priority="43" operator="equal">
      <formula>$R$141</formula>
    </cfRule>
    <cfRule type="cellIs" dxfId="516" priority="44" operator="equal">
      <formula>$R$140</formula>
    </cfRule>
  </conditionalFormatting>
  <conditionalFormatting sqref="F56">
    <cfRule type="cellIs" dxfId="515" priority="36" operator="equal">
      <formula>$R$142</formula>
    </cfRule>
    <cfRule type="cellIs" dxfId="514" priority="37" operator="equal">
      <formula>$R$141</formula>
    </cfRule>
    <cfRule type="cellIs" dxfId="513" priority="38" operator="equal">
      <formula>$R$140</formula>
    </cfRule>
  </conditionalFormatting>
  <conditionalFormatting sqref="D60:D69">
    <cfRule type="cellIs" dxfId="512" priority="34" operator="equal">
      <formula>"SI"</formula>
    </cfRule>
    <cfRule type="cellIs" dxfId="511" priority="35" operator="equal">
      <formula>"NO"</formula>
    </cfRule>
  </conditionalFormatting>
  <conditionalFormatting sqref="E60:E72">
    <cfRule type="cellIs" dxfId="510" priority="32" operator="equal">
      <formula>"SI"</formula>
    </cfRule>
    <cfRule type="cellIs" dxfId="509" priority="33" operator="equal">
      <formula>"NO"</formula>
    </cfRule>
  </conditionalFormatting>
  <conditionalFormatting sqref="F73">
    <cfRule type="cellIs" dxfId="508" priority="29" operator="equal">
      <formula>$R$142</formula>
    </cfRule>
    <cfRule type="cellIs" dxfId="507" priority="30" operator="equal">
      <formula>$R$141</formula>
    </cfRule>
    <cfRule type="cellIs" dxfId="506" priority="31" operator="equal">
      <formula>$R$140</formula>
    </cfRule>
  </conditionalFormatting>
  <conditionalFormatting sqref="F102">
    <cfRule type="cellIs" dxfId="505" priority="22" operator="equal">
      <formula>$R$142</formula>
    </cfRule>
    <cfRule type="cellIs" dxfId="504" priority="23" operator="equal">
      <formula>$R$141</formula>
    </cfRule>
    <cfRule type="cellIs" dxfId="503" priority="24" operator="equal">
      <formula>$R$140</formula>
    </cfRule>
  </conditionalFormatting>
  <conditionalFormatting sqref="F127">
    <cfRule type="cellIs" dxfId="502" priority="15" operator="equal">
      <formula>$R$142</formula>
    </cfRule>
    <cfRule type="cellIs" dxfId="501" priority="16" operator="equal">
      <formula>$R$141</formula>
    </cfRule>
    <cfRule type="cellIs" dxfId="500" priority="17" operator="equal">
      <formula>$R$140</formula>
    </cfRule>
  </conditionalFormatting>
  <conditionalFormatting sqref="F130">
    <cfRule type="containsText" dxfId="499" priority="9" stopIfTrue="1" operator="containsText" text="INADECUADO">
      <formula>NOT(ISERROR(SEARCH("INADECUADO",F130)))</formula>
    </cfRule>
    <cfRule type="containsText" dxfId="498" priority="10" stopIfTrue="1" operator="containsText" text="PARCIALMENTE ADECUADO">
      <formula>NOT(ISERROR(SEARCH("PARCIALMENTE ADECUADO",F130)))</formula>
    </cfRule>
    <cfRule type="containsText" dxfId="497" priority="11" stopIfTrue="1" operator="containsText" text="ADECUADO">
      <formula>NOT(ISERROR(SEARCH("ADECUADO",F130)))</formula>
    </cfRule>
    <cfRule type="cellIs" dxfId="496" priority="12" operator="equal">
      <formula>$R$142</formula>
    </cfRule>
    <cfRule type="cellIs" dxfId="495" priority="13" operator="equal">
      <formula>$R$141</formula>
    </cfRule>
    <cfRule type="cellIs" dxfId="494" priority="14" operator="equal">
      <formula>$R$140</formula>
    </cfRule>
  </conditionalFormatting>
  <conditionalFormatting sqref="D77:D86">
    <cfRule type="cellIs" dxfId="493" priority="7" operator="equal">
      <formula>"SI"</formula>
    </cfRule>
    <cfRule type="cellIs" dxfId="492" priority="8" operator="equal">
      <formula>"NO"</formula>
    </cfRule>
  </conditionalFormatting>
  <conditionalFormatting sqref="E77:E101">
    <cfRule type="cellIs" dxfId="491" priority="5" operator="equal">
      <formula>"SI"</formula>
    </cfRule>
    <cfRule type="cellIs" dxfId="490" priority="6" operator="equal">
      <formula>"NO"</formula>
    </cfRule>
  </conditionalFormatting>
  <conditionalFormatting sqref="D106:D115">
    <cfRule type="cellIs" dxfId="489" priority="3" operator="equal">
      <formula>"SI"</formula>
    </cfRule>
    <cfRule type="cellIs" dxfId="488" priority="4" operator="equal">
      <formula>"NO"</formula>
    </cfRule>
  </conditionalFormatting>
  <conditionalFormatting sqref="E106:E115">
    <cfRule type="cellIs" dxfId="487" priority="1" operator="equal">
      <formula>"SI"</formula>
    </cfRule>
    <cfRule type="cellIs" dxfId="486" priority="2" operator="equal">
      <formula>"NO"</formula>
    </cfRule>
  </conditionalFormatting>
  <dataValidations count="1">
    <dataValidation type="list" allowBlank="1" showInputMessage="1" showErrorMessage="1" sqref="D39:D55 D60:D69 D14:D23 D77:D86 D106:D115">
      <formula1>$U$140:$U$141</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K42"/>
  <sheetViews>
    <sheetView topLeftCell="G1" zoomScale="110" zoomScaleNormal="110" workbookViewId="0">
      <selection activeCell="I10" sqref="I10"/>
    </sheetView>
  </sheetViews>
  <sheetFormatPr baseColWidth="10" defaultColWidth="11.42578125" defaultRowHeight="15" x14ac:dyDescent="0.25"/>
  <cols>
    <col min="1" max="1" width="43.28515625" style="11" customWidth="1"/>
    <col min="2" max="2" width="5.5703125" style="11" customWidth="1"/>
    <col min="3" max="3" width="61.85546875" style="11" customWidth="1"/>
    <col min="4" max="4" width="7.28515625" style="11" customWidth="1"/>
    <col min="5" max="5" width="73.5703125" style="11" customWidth="1"/>
    <col min="6" max="6" width="26.7109375" style="11" bestFit="1" customWidth="1"/>
    <col min="7" max="7" width="17.85546875" style="11" customWidth="1"/>
    <col min="8" max="8" width="38.5703125" style="11" customWidth="1"/>
    <col min="9" max="9" width="17" style="11" customWidth="1"/>
    <col min="10" max="10" width="34" style="11" customWidth="1"/>
    <col min="11" max="16384" width="11.42578125" style="11"/>
  </cols>
  <sheetData>
    <row r="1" spans="1:11" ht="48" x14ac:dyDescent="0.25">
      <c r="A1" s="27" t="s">
        <v>9</v>
      </c>
      <c r="B1" s="27"/>
      <c r="C1" s="85" t="s">
        <v>71</v>
      </c>
      <c r="D1" s="27"/>
      <c r="E1" s="85" t="s">
        <v>10</v>
      </c>
      <c r="F1" s="27" t="s">
        <v>14</v>
      </c>
      <c r="G1" s="55" t="s">
        <v>103</v>
      </c>
      <c r="H1" s="27" t="s">
        <v>279</v>
      </c>
      <c r="I1" s="111" t="s">
        <v>266</v>
      </c>
      <c r="J1" s="111" t="s">
        <v>92</v>
      </c>
      <c r="K1" s="111" t="s">
        <v>104</v>
      </c>
    </row>
    <row r="2" spans="1:11" x14ac:dyDescent="0.25">
      <c r="A2" s="54" t="s">
        <v>201</v>
      </c>
      <c r="B2" s="27"/>
      <c r="C2" s="11" t="s">
        <v>72</v>
      </c>
      <c r="D2" s="27"/>
      <c r="E2" s="27" t="s">
        <v>57</v>
      </c>
      <c r="F2" s="2" t="s">
        <v>11</v>
      </c>
      <c r="G2" s="11" t="s">
        <v>100</v>
      </c>
      <c r="H2" s="11" t="s">
        <v>280</v>
      </c>
      <c r="I2" s="112" t="s">
        <v>6</v>
      </c>
      <c r="J2" s="112" t="s">
        <v>93</v>
      </c>
      <c r="K2" s="112" t="s">
        <v>96</v>
      </c>
    </row>
    <row r="3" spans="1:11" ht="24" x14ac:dyDescent="0.25">
      <c r="A3" s="54"/>
      <c r="B3" s="27"/>
      <c r="C3" s="11" t="s">
        <v>46</v>
      </c>
      <c r="E3" s="27" t="s">
        <v>53</v>
      </c>
      <c r="F3" s="11" t="s">
        <v>12</v>
      </c>
      <c r="G3" s="11" t="s">
        <v>101</v>
      </c>
      <c r="H3" s="11" t="s">
        <v>281</v>
      </c>
      <c r="I3" s="112" t="s">
        <v>7</v>
      </c>
      <c r="J3" s="112" t="s">
        <v>94</v>
      </c>
      <c r="K3" s="112" t="s">
        <v>97</v>
      </c>
    </row>
    <row r="4" spans="1:11" ht="24" x14ac:dyDescent="0.25">
      <c r="C4" s="11" t="s">
        <v>47</v>
      </c>
      <c r="E4" s="11" t="s">
        <v>74</v>
      </c>
      <c r="F4" s="11" t="s">
        <v>13</v>
      </c>
      <c r="G4" s="11" t="s">
        <v>102</v>
      </c>
      <c r="H4" s="11" t="s">
        <v>282</v>
      </c>
      <c r="I4" s="113"/>
      <c r="J4" s="112" t="s">
        <v>95</v>
      </c>
      <c r="K4" s="112" t="s">
        <v>98</v>
      </c>
    </row>
    <row r="5" spans="1:11" x14ac:dyDescent="0.25">
      <c r="C5" s="11" t="s">
        <v>48</v>
      </c>
      <c r="E5" s="11" t="s">
        <v>75</v>
      </c>
      <c r="H5" s="11" t="s">
        <v>275</v>
      </c>
      <c r="I5" s="11" t="s">
        <v>341</v>
      </c>
    </row>
    <row r="6" spans="1:11" x14ac:dyDescent="0.25">
      <c r="C6" s="11" t="s">
        <v>49</v>
      </c>
      <c r="E6" s="11" t="s">
        <v>76</v>
      </c>
    </row>
    <row r="7" spans="1:11" x14ac:dyDescent="0.25">
      <c r="C7" s="56" t="s">
        <v>50</v>
      </c>
      <c r="E7" s="11" t="s">
        <v>77</v>
      </c>
      <c r="I7" s="11" t="s">
        <v>342</v>
      </c>
    </row>
    <row r="8" spans="1:11" x14ac:dyDescent="0.25">
      <c r="C8" s="11" t="s">
        <v>51</v>
      </c>
      <c r="E8" s="11" t="s">
        <v>78</v>
      </c>
      <c r="I8" s="11" t="s">
        <v>343</v>
      </c>
    </row>
    <row r="9" spans="1:11" x14ac:dyDescent="0.25">
      <c r="C9" s="11" t="s">
        <v>114</v>
      </c>
      <c r="E9" s="11" t="s">
        <v>79</v>
      </c>
      <c r="I9" s="11" t="s">
        <v>344</v>
      </c>
    </row>
    <row r="10" spans="1:11" x14ac:dyDescent="0.25">
      <c r="C10" s="11" t="s">
        <v>115</v>
      </c>
      <c r="E10" s="11" t="s">
        <v>80</v>
      </c>
      <c r="F10" s="82"/>
    </row>
    <row r="11" spans="1:11" x14ac:dyDescent="0.25">
      <c r="C11" s="57" t="s">
        <v>54</v>
      </c>
      <c r="E11" s="11" t="s">
        <v>81</v>
      </c>
    </row>
    <row r="12" spans="1:11" x14ac:dyDescent="0.25">
      <c r="C12" s="57" t="s">
        <v>55</v>
      </c>
      <c r="E12" s="11" t="s">
        <v>82</v>
      </c>
    </row>
    <row r="13" spans="1:11" x14ac:dyDescent="0.25">
      <c r="C13" s="57" t="s">
        <v>113</v>
      </c>
      <c r="E13" s="11" t="s">
        <v>83</v>
      </c>
    </row>
    <row r="14" spans="1:11" x14ac:dyDescent="0.25">
      <c r="C14" s="57" t="s">
        <v>56</v>
      </c>
      <c r="D14" s="27"/>
      <c r="E14" s="11" t="s">
        <v>84</v>
      </c>
    </row>
    <row r="15" spans="1:11" x14ac:dyDescent="0.25">
      <c r="C15" s="57" t="s">
        <v>127</v>
      </c>
      <c r="E15" s="11" t="s">
        <v>85</v>
      </c>
    </row>
    <row r="16" spans="1:11" x14ac:dyDescent="0.25">
      <c r="C16" s="54" t="s">
        <v>52</v>
      </c>
      <c r="E16" s="11" t="s">
        <v>86</v>
      </c>
    </row>
    <row r="17" spans="1:5" x14ac:dyDescent="0.25">
      <c r="E17" s="11" t="s">
        <v>116</v>
      </c>
    </row>
    <row r="18" spans="1:5" x14ac:dyDescent="0.25">
      <c r="C18" s="87" t="s">
        <v>190</v>
      </c>
      <c r="E18" s="11" t="s">
        <v>188</v>
      </c>
    </row>
    <row r="19" spans="1:5" x14ac:dyDescent="0.25">
      <c r="A19" s="55"/>
      <c r="B19" s="55"/>
      <c r="C19" s="72" t="s">
        <v>191</v>
      </c>
      <c r="E19" s="11" t="s">
        <v>117</v>
      </c>
    </row>
    <row r="20" spans="1:5" x14ac:dyDescent="0.25">
      <c r="A20" s="55"/>
      <c r="B20" s="55"/>
      <c r="C20" s="72" t="s">
        <v>192</v>
      </c>
      <c r="E20" s="11" t="s">
        <v>189</v>
      </c>
    </row>
    <row r="21" spans="1:5" x14ac:dyDescent="0.25">
      <c r="A21" s="55"/>
      <c r="B21" s="55"/>
      <c r="C21" s="72" t="s">
        <v>96</v>
      </c>
      <c r="E21" s="11" t="s">
        <v>189</v>
      </c>
    </row>
    <row r="22" spans="1:5" x14ac:dyDescent="0.25">
      <c r="A22" s="55"/>
      <c r="B22" s="55"/>
      <c r="C22" s="72" t="s">
        <v>193</v>
      </c>
      <c r="E22" s="11" t="s">
        <v>189</v>
      </c>
    </row>
    <row r="23" spans="1:5" x14ac:dyDescent="0.25">
      <c r="A23" s="58"/>
      <c r="C23" s="72" t="s">
        <v>194</v>
      </c>
      <c r="E23" s="11" t="s">
        <v>87</v>
      </c>
    </row>
    <row r="24" spans="1:5" x14ac:dyDescent="0.25">
      <c r="C24" s="72" t="s">
        <v>195</v>
      </c>
    </row>
    <row r="25" spans="1:5" x14ac:dyDescent="0.25">
      <c r="A25" s="58"/>
      <c r="C25" s="72" t="s">
        <v>196</v>
      </c>
      <c r="E25" s="53" t="s">
        <v>128</v>
      </c>
    </row>
    <row r="26" spans="1:5" ht="28.5" x14ac:dyDescent="0.25">
      <c r="C26" s="72" t="s">
        <v>197</v>
      </c>
      <c r="E26" s="53" t="s">
        <v>129</v>
      </c>
    </row>
    <row r="27" spans="1:5" x14ac:dyDescent="0.25">
      <c r="C27" s="72" t="s">
        <v>198</v>
      </c>
      <c r="E27" s="53" t="s">
        <v>130</v>
      </c>
    </row>
    <row r="28" spans="1:5" ht="16.5" thickBot="1" x14ac:dyDescent="0.3">
      <c r="C28" s="72" t="s">
        <v>199</v>
      </c>
      <c r="E28" s="44"/>
    </row>
    <row r="29" spans="1:5" x14ac:dyDescent="0.25">
      <c r="C29" s="72" t="s">
        <v>200</v>
      </c>
      <c r="E29" s="83" t="s">
        <v>179</v>
      </c>
    </row>
    <row r="30" spans="1:5" x14ac:dyDescent="0.25">
      <c r="C30" s="72" t="s">
        <v>200</v>
      </c>
      <c r="E30" s="15" t="s">
        <v>6</v>
      </c>
    </row>
    <row r="31" spans="1:5" x14ac:dyDescent="0.25">
      <c r="C31" s="72" t="s">
        <v>200</v>
      </c>
      <c r="E31" s="15" t="s">
        <v>7</v>
      </c>
    </row>
    <row r="32" spans="1:5" ht="15.75" thickBot="1" x14ac:dyDescent="0.3">
      <c r="C32" s="72" t="s">
        <v>200</v>
      </c>
    </row>
    <row r="33" spans="3:5" x14ac:dyDescent="0.25">
      <c r="C33" s="72" t="s">
        <v>200</v>
      </c>
      <c r="E33" s="83" t="s">
        <v>92</v>
      </c>
    </row>
    <row r="34" spans="3:5" x14ac:dyDescent="0.25">
      <c r="E34" s="15" t="s">
        <v>93</v>
      </c>
    </row>
    <row r="35" spans="3:5" x14ac:dyDescent="0.25">
      <c r="E35" s="15" t="s">
        <v>94</v>
      </c>
    </row>
    <row r="36" spans="3:5" x14ac:dyDescent="0.25">
      <c r="E36" s="15" t="s">
        <v>95</v>
      </c>
    </row>
    <row r="37" spans="3:5" x14ac:dyDescent="0.25">
      <c r="E37" s="1" t="s">
        <v>182</v>
      </c>
    </row>
    <row r="38" spans="3:5" x14ac:dyDescent="0.25">
      <c r="E38" s="84" t="s">
        <v>104</v>
      </c>
    </row>
    <row r="39" spans="3:5" x14ac:dyDescent="0.25">
      <c r="E39" s="15" t="s">
        <v>96</v>
      </c>
    </row>
    <row r="40" spans="3:5" x14ac:dyDescent="0.25">
      <c r="E40" s="15" t="s">
        <v>97</v>
      </c>
    </row>
    <row r="41" spans="3:5" x14ac:dyDescent="0.25">
      <c r="E41" s="15" t="s">
        <v>98</v>
      </c>
    </row>
    <row r="42" spans="3:5" x14ac:dyDescent="0.25">
      <c r="E42" s="1" t="s">
        <v>182</v>
      </c>
    </row>
  </sheetData>
  <phoneticPr fontId="8" type="noConversion"/>
  <conditionalFormatting sqref="E30:E31 F10">
    <cfRule type="colorScale" priority="12">
      <colorScale>
        <cfvo type="min"/>
        <cfvo type="max"/>
        <color rgb="FF63BE7B"/>
        <color rgb="FFFFEF9C"/>
      </colorScale>
    </cfRule>
    <cfRule type="dataBar" priority="13">
      <dataBar>
        <cfvo type="min"/>
        <cfvo type="max"/>
        <color rgb="FFFFB628"/>
      </dataBar>
      <extLst>
        <ext xmlns:x14="http://schemas.microsoft.com/office/spreadsheetml/2009/9/main" uri="{B025F937-C7B1-47D3-B67F-A62EFF666E3E}">
          <x14:id>{11E01283-9B50-4C8A-BC44-1F042C6AE192}</x14:id>
        </ext>
      </extLst>
    </cfRule>
  </conditionalFormatting>
  <conditionalFormatting sqref="E34:E36">
    <cfRule type="colorScale" priority="10">
      <colorScale>
        <cfvo type="min"/>
        <cfvo type="max"/>
        <color rgb="FF63BE7B"/>
        <color rgb="FFFFEF9C"/>
      </colorScale>
    </cfRule>
    <cfRule type="dataBar" priority="11">
      <dataBar>
        <cfvo type="min"/>
        <cfvo type="max"/>
        <color rgb="FFFFB628"/>
      </dataBar>
      <extLst>
        <ext xmlns:x14="http://schemas.microsoft.com/office/spreadsheetml/2009/9/main" uri="{B025F937-C7B1-47D3-B67F-A62EFF666E3E}">
          <x14:id>{A7227D8B-5019-4211-9062-AE2F214C9FFE}</x14:id>
        </ext>
      </extLst>
    </cfRule>
  </conditionalFormatting>
  <conditionalFormatting sqref="E39:E41">
    <cfRule type="colorScale" priority="8">
      <colorScale>
        <cfvo type="min"/>
        <cfvo type="max"/>
        <color rgb="FF63BE7B"/>
        <color rgb="FFFFEF9C"/>
      </colorScale>
    </cfRule>
    <cfRule type="dataBar" priority="9">
      <dataBar>
        <cfvo type="min"/>
        <cfvo type="max"/>
        <color rgb="FFFFB628"/>
      </dataBar>
      <extLst>
        <ext xmlns:x14="http://schemas.microsoft.com/office/spreadsheetml/2009/9/main" uri="{B025F937-C7B1-47D3-B67F-A62EFF666E3E}">
          <x14:id>{1990ADE6-20A8-408B-BEEE-45662E520EDE}</x14:id>
        </ext>
      </extLst>
    </cfRule>
  </conditionalFormatting>
  <conditionalFormatting sqref="I2:I3">
    <cfRule type="colorScale" priority="5">
      <colorScale>
        <cfvo type="min"/>
        <cfvo type="max"/>
        <color rgb="FF63BE7B"/>
        <color rgb="FFFFEF9C"/>
      </colorScale>
    </cfRule>
    <cfRule type="dataBar" priority="6">
      <dataBar>
        <cfvo type="min"/>
        <cfvo type="max"/>
        <color rgb="FFFFB628"/>
      </dataBar>
      <extLst>
        <ext xmlns:x14="http://schemas.microsoft.com/office/spreadsheetml/2009/9/main" uri="{B025F937-C7B1-47D3-B67F-A62EFF666E3E}">
          <x14:id>{DD5E6CFE-4596-4711-98D9-30A506D2BF6E}</x14:id>
        </ext>
      </extLst>
    </cfRule>
  </conditionalFormatting>
  <conditionalFormatting sqref="J2:J4">
    <cfRule type="colorScale" priority="3">
      <colorScale>
        <cfvo type="min"/>
        <cfvo type="max"/>
        <color rgb="FF63BE7B"/>
        <color rgb="FFFFEF9C"/>
      </colorScale>
    </cfRule>
    <cfRule type="dataBar" priority="4">
      <dataBar>
        <cfvo type="min"/>
        <cfvo type="max"/>
        <color rgb="FFFFB628"/>
      </dataBar>
      <extLst>
        <ext xmlns:x14="http://schemas.microsoft.com/office/spreadsheetml/2009/9/main" uri="{B025F937-C7B1-47D3-B67F-A62EFF666E3E}">
          <x14:id>{E6B53257-7986-465C-B066-3E4178A16663}</x14:id>
        </ext>
      </extLst>
    </cfRule>
  </conditionalFormatting>
  <conditionalFormatting sqref="K2:K4">
    <cfRule type="colorScale" priority="1">
      <colorScale>
        <cfvo type="min"/>
        <cfvo type="max"/>
        <color rgb="FF63BE7B"/>
        <color rgb="FFFFEF9C"/>
      </colorScale>
    </cfRule>
    <cfRule type="dataBar" priority="2">
      <dataBar>
        <cfvo type="min"/>
        <cfvo type="max"/>
        <color rgb="FFFFB628"/>
      </dataBar>
      <extLst>
        <ext xmlns:x14="http://schemas.microsoft.com/office/spreadsheetml/2009/9/main" uri="{B025F937-C7B1-47D3-B67F-A62EFF666E3E}">
          <x14:id>{E13B6479-12CB-4AA1-AD16-B0492716CD57}</x14:id>
        </ext>
      </extLst>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11E01283-9B50-4C8A-BC44-1F042C6AE192}">
            <x14:dataBar minLength="0" maxLength="100" negativeBarColorSameAsPositive="1" axisPosition="none">
              <x14:cfvo type="min"/>
              <x14:cfvo type="max"/>
            </x14:dataBar>
          </x14:cfRule>
          <xm:sqref>E30:E31 F10</xm:sqref>
        </x14:conditionalFormatting>
        <x14:conditionalFormatting xmlns:xm="http://schemas.microsoft.com/office/excel/2006/main">
          <x14:cfRule type="dataBar" id="{A7227D8B-5019-4211-9062-AE2F214C9FFE}">
            <x14:dataBar minLength="0" maxLength="100" negativeBarColorSameAsPositive="1" axisPosition="none">
              <x14:cfvo type="min"/>
              <x14:cfvo type="max"/>
            </x14:dataBar>
          </x14:cfRule>
          <xm:sqref>E34:E36</xm:sqref>
        </x14:conditionalFormatting>
        <x14:conditionalFormatting xmlns:xm="http://schemas.microsoft.com/office/excel/2006/main">
          <x14:cfRule type="dataBar" id="{1990ADE6-20A8-408B-BEEE-45662E520EDE}">
            <x14:dataBar minLength="0" maxLength="100" negativeBarColorSameAsPositive="1" axisPosition="none">
              <x14:cfvo type="min"/>
              <x14:cfvo type="max"/>
            </x14:dataBar>
          </x14:cfRule>
          <xm:sqref>E39:E41</xm:sqref>
        </x14:conditionalFormatting>
        <x14:conditionalFormatting xmlns:xm="http://schemas.microsoft.com/office/excel/2006/main">
          <x14:cfRule type="dataBar" id="{DD5E6CFE-4596-4711-98D9-30A506D2BF6E}">
            <x14:dataBar minLength="0" maxLength="100" negativeBarColorSameAsPositive="1" axisPosition="none">
              <x14:cfvo type="min"/>
              <x14:cfvo type="max"/>
            </x14:dataBar>
          </x14:cfRule>
          <xm:sqref>I2:I3</xm:sqref>
        </x14:conditionalFormatting>
        <x14:conditionalFormatting xmlns:xm="http://schemas.microsoft.com/office/excel/2006/main">
          <x14:cfRule type="dataBar" id="{E6B53257-7986-465C-B066-3E4178A16663}">
            <x14:dataBar minLength="0" maxLength="100" negativeBarColorSameAsPositive="1" axisPosition="none">
              <x14:cfvo type="min"/>
              <x14:cfvo type="max"/>
            </x14:dataBar>
          </x14:cfRule>
          <xm:sqref>J2:J4</xm:sqref>
        </x14:conditionalFormatting>
        <x14:conditionalFormatting xmlns:xm="http://schemas.microsoft.com/office/excel/2006/main">
          <x14:cfRule type="dataBar" id="{E13B6479-12CB-4AA1-AD16-B0492716CD57}">
            <x14:dataBar minLength="0" maxLength="100" negativeBarColorSameAsPositive="1" axisPosition="none">
              <x14:cfvo type="min"/>
              <x14:cfvo type="max"/>
            </x14:dataBar>
          </x14:cfRule>
          <xm:sqref>K2:K4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7" tint="0.59999389629810485"/>
  </sheetPr>
  <dimension ref="A1:T193"/>
  <sheetViews>
    <sheetView showGridLines="0" view="pageLayout" zoomScaleNormal="100" zoomScaleSheetLayoutView="100" workbookViewId="0">
      <selection activeCell="M103" sqref="M103"/>
    </sheetView>
  </sheetViews>
  <sheetFormatPr baseColWidth="10" defaultColWidth="11.42578125" defaultRowHeight="12" x14ac:dyDescent="0.25"/>
  <cols>
    <col min="1" max="1" width="9.28515625" style="116" customWidth="1"/>
    <col min="2" max="2" width="30.7109375" style="116" customWidth="1"/>
    <col min="3" max="3" width="14.7109375" style="116" customWidth="1"/>
    <col min="4" max="4" width="28.5703125" style="116" customWidth="1"/>
    <col min="5" max="5" width="28.85546875" style="116" customWidth="1"/>
    <col min="6" max="6" width="10" style="116" customWidth="1"/>
    <col min="7" max="7" width="9.5703125" style="116" customWidth="1"/>
    <col min="8" max="8" width="11.7109375" style="116" customWidth="1"/>
    <col min="9" max="9" width="16.140625" style="116" customWidth="1"/>
    <col min="10" max="10" width="10.7109375" style="116" bestFit="1" customWidth="1"/>
    <col min="11" max="11" width="14.7109375" style="116" customWidth="1"/>
    <col min="12" max="12" width="36.85546875" style="116" customWidth="1"/>
    <col min="13" max="13" width="18" style="115" customWidth="1"/>
    <col min="14" max="14" width="20.140625" style="115" customWidth="1"/>
    <col min="15" max="20" width="11.42578125" style="115"/>
    <col min="21" max="16384" width="11.42578125" style="116"/>
  </cols>
  <sheetData>
    <row r="1" spans="1:20" customFormat="1" ht="45.75" customHeight="1" x14ac:dyDescent="0.25">
      <c r="A1" s="796"/>
      <c r="B1" s="883" t="s">
        <v>778</v>
      </c>
      <c r="C1" s="884"/>
      <c r="D1" s="884"/>
      <c r="E1" s="884"/>
      <c r="F1" s="884"/>
      <c r="G1" s="884"/>
      <c r="H1" s="884"/>
      <c r="I1" s="884"/>
      <c r="J1" s="884"/>
      <c r="K1" s="884"/>
      <c r="L1" s="885"/>
    </row>
    <row r="2" spans="1:20" customFormat="1" ht="36.75" customHeight="1" x14ac:dyDescent="0.25">
      <c r="A2" s="644"/>
      <c r="B2" s="896" t="s">
        <v>780</v>
      </c>
      <c r="C2" s="897"/>
      <c r="D2" s="897"/>
      <c r="E2" s="897"/>
      <c r="F2" s="897"/>
      <c r="G2" s="897"/>
      <c r="H2" s="897"/>
      <c r="I2" s="897"/>
      <c r="J2" s="897"/>
      <c r="K2" s="897"/>
      <c r="L2" s="64" t="s">
        <v>781</v>
      </c>
    </row>
    <row r="3" spans="1:20" customFormat="1" ht="21.75" customHeight="1" x14ac:dyDescent="0.25">
      <c r="A3" s="646"/>
      <c r="B3" s="867" t="s">
        <v>355</v>
      </c>
      <c r="C3" s="868"/>
      <c r="D3" s="891"/>
      <c r="E3" s="891"/>
      <c r="F3" s="891"/>
      <c r="G3" s="891"/>
      <c r="H3" s="891"/>
      <c r="I3" s="891"/>
      <c r="J3" s="891"/>
      <c r="K3" s="891"/>
      <c r="L3" s="891"/>
    </row>
    <row r="4" spans="1:20" customFormat="1" ht="21.75" customHeight="1" x14ac:dyDescent="0.25">
      <c r="A4" s="646"/>
      <c r="B4" s="867" t="s">
        <v>776</v>
      </c>
      <c r="C4" s="868"/>
      <c r="D4" s="886"/>
      <c r="E4" s="887"/>
      <c r="F4" s="887"/>
      <c r="G4" s="887"/>
      <c r="H4" s="887"/>
      <c r="I4" s="887"/>
      <c r="J4" s="887"/>
      <c r="K4" s="887"/>
      <c r="L4" s="888"/>
    </row>
    <row r="5" spans="1:20" customFormat="1" ht="18" customHeight="1" x14ac:dyDescent="0.25">
      <c r="A5" s="647"/>
      <c r="B5" s="867" t="s">
        <v>775</v>
      </c>
      <c r="C5" s="868"/>
      <c r="D5" s="891"/>
      <c r="E5" s="891"/>
      <c r="F5" s="891"/>
      <c r="G5" s="891"/>
      <c r="H5" s="891"/>
      <c r="I5" s="891"/>
      <c r="J5" s="891"/>
      <c r="K5" s="891"/>
      <c r="L5" s="891"/>
    </row>
    <row r="6" spans="1:20" customFormat="1" ht="18" customHeight="1" x14ac:dyDescent="0.25">
      <c r="A6" s="647"/>
      <c r="B6" s="867" t="s">
        <v>356</v>
      </c>
      <c r="C6" s="868"/>
      <c r="D6" s="899"/>
      <c r="E6" s="899"/>
      <c r="F6" s="869" t="s">
        <v>360</v>
      </c>
      <c r="G6" s="870"/>
      <c r="H6" s="871"/>
      <c r="I6" s="872"/>
      <c r="J6" s="873"/>
      <c r="K6" s="873"/>
      <c r="L6" s="874"/>
    </row>
    <row r="7" spans="1:20" customFormat="1" ht="18.75" customHeight="1" x14ac:dyDescent="0.25">
      <c r="A7" s="646"/>
      <c r="B7" s="867" t="s">
        <v>357</v>
      </c>
      <c r="C7" s="868"/>
      <c r="D7" s="898">
        <v>2022</v>
      </c>
      <c r="E7" s="898"/>
      <c r="F7" s="869" t="s">
        <v>358</v>
      </c>
      <c r="G7" s="870"/>
      <c r="H7" s="871"/>
      <c r="I7" s="875" t="s">
        <v>779</v>
      </c>
      <c r="J7" s="876"/>
      <c r="K7" s="876"/>
      <c r="L7" s="877"/>
    </row>
    <row r="8" spans="1:20" s="95" customFormat="1" ht="27" customHeight="1" thickBot="1" x14ac:dyDescent="0.3">
      <c r="B8" s="94"/>
      <c r="C8" s="96"/>
      <c r="D8" s="96"/>
      <c r="E8" s="96"/>
      <c r="F8" s="97"/>
      <c r="G8" s="97"/>
      <c r="H8" s="97"/>
      <c r="I8" s="97"/>
      <c r="J8" s="97"/>
      <c r="K8" s="97"/>
      <c r="L8" s="97"/>
      <c r="M8" s="93"/>
      <c r="N8" s="93"/>
      <c r="O8" s="93"/>
      <c r="P8" s="93"/>
      <c r="Q8" s="93"/>
      <c r="R8" s="93"/>
      <c r="S8" s="93"/>
      <c r="T8" s="93"/>
    </row>
    <row r="9" spans="1:20" s="95" customFormat="1" ht="21" customHeight="1" thickBot="1" x14ac:dyDescent="0.3">
      <c r="A9" s="880" t="s">
        <v>774</v>
      </c>
      <c r="B9" s="881"/>
      <c r="C9" s="881"/>
      <c r="D9" s="881"/>
      <c r="E9" s="881"/>
      <c r="F9" s="881"/>
      <c r="G9" s="881"/>
      <c r="H9" s="881"/>
      <c r="I9" s="881"/>
      <c r="J9" s="881"/>
      <c r="K9" s="881"/>
      <c r="L9" s="882"/>
      <c r="M9" s="93"/>
      <c r="N9" s="93"/>
      <c r="O9" s="93"/>
      <c r="P9" s="93"/>
      <c r="Q9" s="93"/>
      <c r="R9" s="93"/>
      <c r="S9" s="93"/>
      <c r="T9" s="93"/>
    </row>
    <row r="10" spans="1:20" s="91" customFormat="1" ht="15.75" customHeight="1" x14ac:dyDescent="0.25">
      <c r="A10" s="878" t="s">
        <v>353</v>
      </c>
      <c r="B10" s="889" t="s">
        <v>773</v>
      </c>
      <c r="C10" s="892" t="s">
        <v>202</v>
      </c>
      <c r="D10" s="894" t="s">
        <v>61</v>
      </c>
      <c r="E10" s="894"/>
      <c r="F10" s="894"/>
      <c r="G10" s="894"/>
      <c r="H10" s="894"/>
      <c r="I10" s="894"/>
      <c r="J10" s="894"/>
      <c r="K10" s="895"/>
      <c r="L10" s="889" t="s">
        <v>89</v>
      </c>
      <c r="M10" s="92"/>
      <c r="N10" s="92"/>
      <c r="O10" s="92"/>
      <c r="P10" s="92"/>
      <c r="Q10" s="92"/>
      <c r="R10" s="92"/>
      <c r="S10" s="92"/>
      <c r="T10" s="92"/>
    </row>
    <row r="11" spans="1:20" s="100" customFormat="1" ht="57.75" customHeight="1" thickBot="1" x14ac:dyDescent="0.3">
      <c r="A11" s="879"/>
      <c r="B11" s="890"/>
      <c r="C11" s="893"/>
      <c r="D11" s="98" t="s">
        <v>73</v>
      </c>
      <c r="E11" s="98" t="s">
        <v>579</v>
      </c>
      <c r="F11" s="98" t="s">
        <v>91</v>
      </c>
      <c r="G11" s="98" t="s">
        <v>180</v>
      </c>
      <c r="H11" s="98" t="s">
        <v>216</v>
      </c>
      <c r="I11" s="98" t="s">
        <v>217</v>
      </c>
      <c r="J11" s="98" t="s">
        <v>131</v>
      </c>
      <c r="K11" s="799" t="s">
        <v>99</v>
      </c>
      <c r="L11" s="890"/>
      <c r="M11" s="99"/>
      <c r="N11" s="99"/>
      <c r="O11" s="99"/>
      <c r="P11" s="99"/>
      <c r="Q11" s="99"/>
      <c r="R11" s="99"/>
      <c r="S11" s="99"/>
    </row>
    <row r="12" spans="1:20" ht="66.75" customHeight="1" x14ac:dyDescent="0.25">
      <c r="A12" s="16">
        <v>1</v>
      </c>
      <c r="B12" s="782"/>
      <c r="C12" s="742"/>
      <c r="D12" s="784"/>
      <c r="E12" s="784"/>
      <c r="F12" s="482" t="str">
        <f>IF(D12="","",IF(D12&gt;=6,"3",IF(AND(D12&gt;=3,D12&lt;6),"2",IF(AND(D12&gt;=0,D12&lt;=2),"1",""))))</f>
        <v/>
      </c>
      <c r="G12" s="792" t="s">
        <v>6</v>
      </c>
      <c r="H12" s="481" t="s">
        <v>94</v>
      </c>
      <c r="I12" s="481" t="s">
        <v>97</v>
      </c>
      <c r="J12" s="16" t="str">
        <f>IFERROR(IF(G12="","",IF(G12="SI",F12+3,IF(AND(G12="NO"),F12))),"")</f>
        <v/>
      </c>
      <c r="K12" s="480" t="str">
        <f>IF(OR(J12="3"),"ALTO",IF(OR(J12="2"),"MEDIO",IF(J12="1","BAJO",IF(G12="SI","CRÍTICO",""))))</f>
        <v>CRÍTICO</v>
      </c>
      <c r="L12" s="798"/>
      <c r="T12" s="116"/>
    </row>
    <row r="13" spans="1:20" ht="102" customHeight="1" x14ac:dyDescent="0.25">
      <c r="A13" s="479">
        <v>2</v>
      </c>
      <c r="B13" s="782"/>
      <c r="C13" s="742"/>
      <c r="D13" s="783"/>
      <c r="E13" s="784"/>
      <c r="F13" s="482" t="str">
        <f t="shared" ref="F13:F18" si="0">IF(D13="","",IF(D13&gt;=6,"3",IF(AND(D13&gt;=3,D13&lt;6),"2",IF(AND(D13&gt;=0,D13&lt;=2),"1",""))))</f>
        <v/>
      </c>
      <c r="G13" s="792" t="s">
        <v>6</v>
      </c>
      <c r="H13" s="481" t="s">
        <v>95</v>
      </c>
      <c r="I13" s="481" t="s">
        <v>98</v>
      </c>
      <c r="J13" s="16" t="str">
        <f t="shared" ref="J13:J74" si="1">IFERROR(IF(G13="","",IF(G13="SI",F13+3,IF(AND(G13="NO"),F13))),"")</f>
        <v/>
      </c>
      <c r="K13" s="480" t="str">
        <f t="shared" ref="K13:K18" si="2">IF(OR(J13="3"),"ALTO",IF(OR(J13="2"),"MEDIO",IF(J13="1","BAJO",IF(G13="SI","CRÍTICO",""))))</f>
        <v>CRÍTICO</v>
      </c>
      <c r="L13" s="798"/>
      <c r="T13" s="116"/>
    </row>
    <row r="14" spans="1:20" ht="102" customHeight="1" x14ac:dyDescent="0.25">
      <c r="A14" s="479">
        <v>3</v>
      </c>
      <c r="B14" s="782"/>
      <c r="C14" s="742"/>
      <c r="D14" s="783"/>
      <c r="E14" s="784"/>
      <c r="F14" s="482" t="str">
        <f t="shared" si="0"/>
        <v/>
      </c>
      <c r="G14" s="792" t="s">
        <v>6</v>
      </c>
      <c r="H14" s="481" t="s">
        <v>94</v>
      </c>
      <c r="I14" s="481" t="s">
        <v>97</v>
      </c>
      <c r="J14" s="16" t="str">
        <f t="shared" si="1"/>
        <v/>
      </c>
      <c r="K14" s="480" t="str">
        <f t="shared" si="2"/>
        <v>CRÍTICO</v>
      </c>
      <c r="L14" s="785"/>
      <c r="T14" s="116"/>
    </row>
    <row r="15" spans="1:20" ht="102" customHeight="1" x14ac:dyDescent="0.25">
      <c r="A15" s="479">
        <v>4</v>
      </c>
      <c r="B15" s="782"/>
      <c r="C15" s="742"/>
      <c r="D15" s="783"/>
      <c r="E15" s="784"/>
      <c r="F15" s="482" t="str">
        <f t="shared" si="0"/>
        <v/>
      </c>
      <c r="G15" s="792" t="s">
        <v>6</v>
      </c>
      <c r="H15" s="481" t="s">
        <v>93</v>
      </c>
      <c r="I15" s="481" t="s">
        <v>96</v>
      </c>
      <c r="J15" s="16" t="str">
        <f t="shared" si="1"/>
        <v/>
      </c>
      <c r="K15" s="480" t="str">
        <f t="shared" si="2"/>
        <v>CRÍTICO</v>
      </c>
      <c r="L15" s="785"/>
      <c r="T15" s="116"/>
    </row>
    <row r="16" spans="1:20" ht="102" customHeight="1" x14ac:dyDescent="0.25">
      <c r="A16" s="479">
        <v>5</v>
      </c>
      <c r="B16" s="782"/>
      <c r="C16" s="742"/>
      <c r="D16" s="783"/>
      <c r="E16" s="784"/>
      <c r="F16" s="482" t="str">
        <f t="shared" si="0"/>
        <v/>
      </c>
      <c r="G16" s="792" t="s">
        <v>6</v>
      </c>
      <c r="H16" s="481" t="s">
        <v>93</v>
      </c>
      <c r="I16" s="481" t="s">
        <v>97</v>
      </c>
      <c r="J16" s="16" t="str">
        <f t="shared" si="1"/>
        <v/>
      </c>
      <c r="K16" s="480" t="str">
        <f>IF(OR(J16="3"),"ALTO",IF(OR(J16="2"),"MEDIO",IF(J16="1","BAJO",IF(G16="SI","CRÍTICO",""))))</f>
        <v>CRÍTICO</v>
      </c>
      <c r="L16" s="785"/>
      <c r="T16" s="116"/>
    </row>
    <row r="17" spans="1:20" ht="102" customHeight="1" x14ac:dyDescent="0.25">
      <c r="A17" s="479">
        <v>6</v>
      </c>
      <c r="B17" s="782"/>
      <c r="C17" s="742"/>
      <c r="D17" s="783"/>
      <c r="E17" s="784"/>
      <c r="F17" s="482" t="str">
        <f t="shared" si="0"/>
        <v/>
      </c>
      <c r="G17" s="792" t="s">
        <v>6</v>
      </c>
      <c r="H17" s="481" t="s">
        <v>93</v>
      </c>
      <c r="I17" s="481" t="s">
        <v>97</v>
      </c>
      <c r="J17" s="16" t="str">
        <f t="shared" si="1"/>
        <v/>
      </c>
      <c r="K17" s="480" t="str">
        <f t="shared" si="2"/>
        <v>CRÍTICO</v>
      </c>
      <c r="L17" s="785"/>
      <c r="T17" s="116"/>
    </row>
    <row r="18" spans="1:20" ht="102" customHeight="1" x14ac:dyDescent="0.25">
      <c r="A18" s="479">
        <v>7</v>
      </c>
      <c r="B18" s="782"/>
      <c r="C18" s="742"/>
      <c r="D18" s="783"/>
      <c r="E18" s="784"/>
      <c r="F18" s="482" t="str">
        <f t="shared" si="0"/>
        <v/>
      </c>
      <c r="G18" s="792" t="s">
        <v>7</v>
      </c>
      <c r="H18" s="481" t="s">
        <v>94</v>
      </c>
      <c r="I18" s="481" t="s">
        <v>96</v>
      </c>
      <c r="J18" s="16" t="str">
        <f t="shared" si="1"/>
        <v/>
      </c>
      <c r="K18" s="480" t="str">
        <f t="shared" si="2"/>
        <v/>
      </c>
      <c r="L18" s="785"/>
      <c r="T18" s="116"/>
    </row>
    <row r="19" spans="1:20" hidden="1" x14ac:dyDescent="0.25">
      <c r="A19" s="479">
        <v>10</v>
      </c>
      <c r="B19" s="782"/>
      <c r="C19" s="742"/>
      <c r="D19" s="783"/>
      <c r="E19" s="784"/>
      <c r="F19" s="482" t="e">
        <f>IF(#REF!="","",IF(#REF!&gt;=6,"3",IF(AND(#REF!&gt;=3,#REF!&lt;6),"2",IF(AND(#REF!&gt;=0,#REF!&lt;=2),"1",""))))</f>
        <v>#REF!</v>
      </c>
      <c r="G19" s="792"/>
      <c r="H19" s="481"/>
      <c r="I19" s="481"/>
      <c r="J19" s="16" t="str">
        <f t="shared" si="1"/>
        <v/>
      </c>
      <c r="K19" s="480" t="str">
        <f t="shared" ref="K19:K30" si="3">IF(OR(J19="3"),"ALTO",IF(OR(J19="2"),"MEDIO",IF(J19="1","BAJO",IF(G19="SI","CRÍTICO",""))))</f>
        <v/>
      </c>
      <c r="L19" s="785" t="str">
        <f>IF('PT 23-AC PRUEBA DE RECORRIDO'!I23="","",'PT 23-AC PRUEBA DE RECORRIDO'!I23)</f>
        <v/>
      </c>
      <c r="T19" s="116"/>
    </row>
    <row r="20" spans="1:20" hidden="1" x14ac:dyDescent="0.25">
      <c r="A20" s="479">
        <v>11</v>
      </c>
      <c r="B20" s="782"/>
      <c r="C20" s="742"/>
      <c r="D20" s="783"/>
      <c r="E20" s="784"/>
      <c r="F20" s="482" t="e">
        <f>IF(#REF!="","",IF(#REF!&gt;=6,"3",IF(AND(#REF!&gt;=3,#REF!&lt;6),"2",IF(AND(#REF!&gt;=0,#REF!&lt;=2),"1",""))))</f>
        <v>#REF!</v>
      </c>
      <c r="G20" s="792"/>
      <c r="H20" s="481"/>
      <c r="I20" s="481"/>
      <c r="J20" s="16" t="str">
        <f t="shared" si="1"/>
        <v/>
      </c>
      <c r="K20" s="480" t="str">
        <f t="shared" si="3"/>
        <v/>
      </c>
      <c r="L20" s="785" t="str">
        <f>IF('PT 23-AC PRUEBA DE RECORRIDO'!I24="","",'PT 23-AC PRUEBA DE RECORRIDO'!I24)</f>
        <v/>
      </c>
      <c r="T20" s="116"/>
    </row>
    <row r="21" spans="1:20" hidden="1" x14ac:dyDescent="0.25">
      <c r="A21" s="479">
        <v>12</v>
      </c>
      <c r="B21" s="782"/>
      <c r="C21" s="742"/>
      <c r="D21" s="783"/>
      <c r="E21" s="784"/>
      <c r="F21" s="482" t="e">
        <f>IF(#REF!="","",IF(#REF!&gt;=6,"3",IF(AND(#REF!&gt;=3,#REF!&lt;6),"2",IF(AND(#REF!&gt;=0,#REF!&lt;=2),"1",""))))</f>
        <v>#REF!</v>
      </c>
      <c r="G21" s="792"/>
      <c r="H21" s="481"/>
      <c r="I21" s="481"/>
      <c r="J21" s="16" t="str">
        <f t="shared" si="1"/>
        <v/>
      </c>
      <c r="K21" s="480" t="str">
        <f t="shared" si="3"/>
        <v/>
      </c>
      <c r="L21" s="785" t="str">
        <f>IF('PT 23-AC PRUEBA DE RECORRIDO'!I25="","",'PT 23-AC PRUEBA DE RECORRIDO'!I25)</f>
        <v/>
      </c>
      <c r="T21" s="116"/>
    </row>
    <row r="22" spans="1:20" hidden="1" x14ac:dyDescent="0.25">
      <c r="A22" s="479">
        <v>13</v>
      </c>
      <c r="B22" s="782"/>
      <c r="C22" s="742"/>
      <c r="D22" s="783"/>
      <c r="E22" s="784"/>
      <c r="F22" s="482" t="e">
        <f>IF(#REF!="","",IF(#REF!&gt;=6,"3",IF(AND(#REF!&gt;=3,#REF!&lt;6),"2",IF(AND(#REF!&gt;=0,#REF!&lt;=2),"1",""))))</f>
        <v>#REF!</v>
      </c>
      <c r="G22" s="792"/>
      <c r="H22" s="481"/>
      <c r="I22" s="481"/>
      <c r="J22" s="16" t="str">
        <f t="shared" si="1"/>
        <v/>
      </c>
      <c r="K22" s="480" t="str">
        <f t="shared" si="3"/>
        <v/>
      </c>
      <c r="L22" s="785" t="str">
        <f>IF('PT 23-AC PRUEBA DE RECORRIDO'!I26="","",'PT 23-AC PRUEBA DE RECORRIDO'!I26)</f>
        <v/>
      </c>
      <c r="T22" s="116"/>
    </row>
    <row r="23" spans="1:20" hidden="1" x14ac:dyDescent="0.25">
      <c r="A23" s="479">
        <v>14</v>
      </c>
      <c r="B23" s="782"/>
      <c r="C23" s="742"/>
      <c r="D23" s="783"/>
      <c r="E23" s="784"/>
      <c r="F23" s="482" t="e">
        <f>IF(#REF!="","",IF(#REF!&gt;=6,"3",IF(AND(#REF!&gt;=3,#REF!&lt;6),"2",IF(AND(#REF!&gt;=0,#REF!&lt;=2),"1",""))))</f>
        <v>#REF!</v>
      </c>
      <c r="G23" s="792"/>
      <c r="H23" s="481"/>
      <c r="I23" s="481"/>
      <c r="J23" s="16" t="str">
        <f t="shared" si="1"/>
        <v/>
      </c>
      <c r="K23" s="480" t="str">
        <f t="shared" si="3"/>
        <v/>
      </c>
      <c r="L23" s="785" t="str">
        <f>IF('PT 23-AC PRUEBA DE RECORRIDO'!I27="","",'PT 23-AC PRUEBA DE RECORRIDO'!I27)</f>
        <v/>
      </c>
      <c r="T23" s="116"/>
    </row>
    <row r="24" spans="1:20" hidden="1" x14ac:dyDescent="0.25">
      <c r="A24" s="479">
        <v>15</v>
      </c>
      <c r="B24" s="782"/>
      <c r="C24" s="742"/>
      <c r="D24" s="783"/>
      <c r="E24" s="784"/>
      <c r="F24" s="482" t="e">
        <f>IF(#REF!="","",IF(#REF!&gt;=6,"3",IF(AND(#REF!&gt;=3,#REF!&lt;6),"2",IF(AND(#REF!&gt;=0,#REF!&lt;=2),"1",""))))</f>
        <v>#REF!</v>
      </c>
      <c r="G24" s="792"/>
      <c r="H24" s="481"/>
      <c r="I24" s="481"/>
      <c r="J24" s="16" t="str">
        <f t="shared" si="1"/>
        <v/>
      </c>
      <c r="K24" s="480" t="str">
        <f t="shared" si="3"/>
        <v/>
      </c>
      <c r="L24" s="785" t="str">
        <f>IF('PT 23-AC PRUEBA DE RECORRIDO'!I28="","",'PT 23-AC PRUEBA DE RECORRIDO'!I28)</f>
        <v/>
      </c>
      <c r="T24" s="116"/>
    </row>
    <row r="25" spans="1:20" hidden="1" x14ac:dyDescent="0.25">
      <c r="A25" s="479">
        <v>16</v>
      </c>
      <c r="B25" s="782"/>
      <c r="C25" s="742"/>
      <c r="D25" s="783"/>
      <c r="E25" s="784"/>
      <c r="F25" s="482" t="e">
        <f>IF(#REF!="","",IF(#REF!&gt;=6,"3",IF(AND(#REF!&gt;=3,#REF!&lt;6),"2",IF(AND(#REF!&gt;=0,#REF!&lt;=2),"1",""))))</f>
        <v>#REF!</v>
      </c>
      <c r="G25" s="792"/>
      <c r="H25" s="481"/>
      <c r="I25" s="481"/>
      <c r="J25" s="16" t="str">
        <f t="shared" si="1"/>
        <v/>
      </c>
      <c r="K25" s="480" t="str">
        <f t="shared" si="3"/>
        <v/>
      </c>
      <c r="L25" s="785" t="str">
        <f>IF('PT 23-AC PRUEBA DE RECORRIDO'!I29="","",'PT 23-AC PRUEBA DE RECORRIDO'!I29)</f>
        <v/>
      </c>
      <c r="T25" s="116"/>
    </row>
    <row r="26" spans="1:20" hidden="1" x14ac:dyDescent="0.25">
      <c r="A26" s="479">
        <v>17</v>
      </c>
      <c r="B26" s="782"/>
      <c r="C26" s="742"/>
      <c r="D26" s="783"/>
      <c r="E26" s="784"/>
      <c r="F26" s="482" t="e">
        <f>IF(#REF!="","",IF(#REF!&gt;=6,"3",IF(AND(#REF!&gt;=3,#REF!&lt;6),"2",IF(AND(#REF!&gt;=0,#REF!&lt;=2),"1",""))))</f>
        <v>#REF!</v>
      </c>
      <c r="G26" s="792"/>
      <c r="H26" s="481"/>
      <c r="I26" s="481"/>
      <c r="J26" s="16" t="str">
        <f t="shared" si="1"/>
        <v/>
      </c>
      <c r="K26" s="480" t="str">
        <f t="shared" si="3"/>
        <v/>
      </c>
      <c r="L26" s="785" t="str">
        <f>IF('PT 23-AC PRUEBA DE RECORRIDO'!I30="","",'PT 23-AC PRUEBA DE RECORRIDO'!I30)</f>
        <v/>
      </c>
      <c r="T26" s="116"/>
    </row>
    <row r="27" spans="1:20" hidden="1" x14ac:dyDescent="0.25">
      <c r="A27" s="479">
        <v>18</v>
      </c>
      <c r="B27" s="782"/>
      <c r="C27" s="742"/>
      <c r="D27" s="783"/>
      <c r="E27" s="784"/>
      <c r="F27" s="482" t="e">
        <f>IF(#REF!="","",IF(#REF!&gt;=6,"3",IF(AND(#REF!&gt;=3,#REF!&lt;6),"2",IF(AND(#REF!&gt;=0,#REF!&lt;=2),"1",""))))</f>
        <v>#REF!</v>
      </c>
      <c r="G27" s="792"/>
      <c r="H27" s="481"/>
      <c r="I27" s="481"/>
      <c r="J27" s="16" t="str">
        <f t="shared" si="1"/>
        <v/>
      </c>
      <c r="K27" s="480" t="str">
        <f t="shared" si="3"/>
        <v/>
      </c>
      <c r="L27" s="785" t="str">
        <f>IF('PT 23-AC PRUEBA DE RECORRIDO'!I31="","",'PT 23-AC PRUEBA DE RECORRIDO'!I31)</f>
        <v/>
      </c>
      <c r="T27" s="116"/>
    </row>
    <row r="28" spans="1:20" hidden="1" x14ac:dyDescent="0.25">
      <c r="A28" s="479">
        <v>19</v>
      </c>
      <c r="B28" s="782"/>
      <c r="C28" s="742"/>
      <c r="D28" s="783"/>
      <c r="E28" s="784"/>
      <c r="F28" s="482" t="e">
        <f>IF(#REF!="","",IF(#REF!&gt;=6,"3",IF(AND(#REF!&gt;=3,#REF!&lt;6),"2",IF(AND(#REF!&gt;=0,#REF!&lt;=2),"1",""))))</f>
        <v>#REF!</v>
      </c>
      <c r="G28" s="792"/>
      <c r="H28" s="481"/>
      <c r="I28" s="481"/>
      <c r="J28" s="16" t="str">
        <f t="shared" si="1"/>
        <v/>
      </c>
      <c r="K28" s="480" t="str">
        <f t="shared" si="3"/>
        <v/>
      </c>
      <c r="L28" s="785" t="str">
        <f>IF('PT 23-AC PRUEBA DE RECORRIDO'!I32="","",'PT 23-AC PRUEBA DE RECORRIDO'!I32)</f>
        <v/>
      </c>
      <c r="T28" s="116"/>
    </row>
    <row r="29" spans="1:20" hidden="1" x14ac:dyDescent="0.25">
      <c r="A29" s="479">
        <v>20</v>
      </c>
      <c r="B29" s="782"/>
      <c r="C29" s="742"/>
      <c r="D29" s="783"/>
      <c r="E29" s="784"/>
      <c r="F29" s="482" t="e">
        <f>IF(#REF!="","",IF(#REF!&gt;=6,"3",IF(AND(#REF!&gt;=3,#REF!&lt;6),"2",IF(AND(#REF!&gt;=0,#REF!&lt;=2),"1",""))))</f>
        <v>#REF!</v>
      </c>
      <c r="G29" s="792"/>
      <c r="H29" s="481"/>
      <c r="I29" s="481"/>
      <c r="J29" s="16" t="str">
        <f t="shared" si="1"/>
        <v/>
      </c>
      <c r="K29" s="480" t="str">
        <f t="shared" si="3"/>
        <v/>
      </c>
      <c r="L29" s="785" t="str">
        <f>IF('PT 23-AC PRUEBA DE RECORRIDO'!I33="","",'PT 23-AC PRUEBA DE RECORRIDO'!I33)</f>
        <v/>
      </c>
      <c r="T29" s="116"/>
    </row>
    <row r="30" spans="1:20" hidden="1" x14ac:dyDescent="0.25">
      <c r="A30" s="479">
        <v>21</v>
      </c>
      <c r="B30" s="782"/>
      <c r="C30" s="742"/>
      <c r="D30" s="783"/>
      <c r="E30" s="784"/>
      <c r="F30" s="482" t="e">
        <f>IF(#REF!="","",IF(#REF!&gt;=6,"3",IF(AND(#REF!&gt;=3,#REF!&lt;6),"2",IF(AND(#REF!&gt;=0,#REF!&lt;=2),"1",""))))</f>
        <v>#REF!</v>
      </c>
      <c r="G30" s="792"/>
      <c r="H30" s="481"/>
      <c r="I30" s="481"/>
      <c r="J30" s="16" t="str">
        <f t="shared" si="1"/>
        <v/>
      </c>
      <c r="K30" s="480" t="str">
        <f t="shared" si="3"/>
        <v/>
      </c>
      <c r="L30" s="785" t="str">
        <f>IF('PT 23-AC PRUEBA DE RECORRIDO'!I34="","",'PT 23-AC PRUEBA DE RECORRIDO'!I34)</f>
        <v/>
      </c>
      <c r="M30" s="116"/>
      <c r="N30" s="116"/>
      <c r="O30" s="116"/>
      <c r="P30" s="116"/>
      <c r="Q30" s="116"/>
      <c r="R30" s="116"/>
      <c r="S30" s="116"/>
      <c r="T30" s="116"/>
    </row>
    <row r="31" spans="1:20" hidden="1" x14ac:dyDescent="0.25">
      <c r="A31" s="479">
        <v>22</v>
      </c>
      <c r="B31" s="782"/>
      <c r="C31" s="742"/>
      <c r="D31" s="783"/>
      <c r="E31" s="784"/>
      <c r="F31" s="482" t="e">
        <f>IF(#REF!="","",IF(#REF!&gt;=6,"3",IF(AND(#REF!&gt;=3,#REF!&lt;6),"2",IF(AND(#REF!&gt;=0,#REF!&lt;=2),"1",""))))</f>
        <v>#REF!</v>
      </c>
      <c r="G31" s="792"/>
      <c r="H31" s="481"/>
      <c r="I31" s="481"/>
      <c r="J31" s="16" t="str">
        <f t="shared" si="1"/>
        <v/>
      </c>
      <c r="K31" s="480" t="str">
        <f t="shared" ref="K31:K94" si="4">IF(OR(J31="3"),"ALTO",IF(OR(J31="2"),"MEDIO",IF(J31="1","BAJO",IF(G31="SI","CRÍTICO",""))))</f>
        <v/>
      </c>
      <c r="L31" s="785" t="str">
        <f>IF('PT 23-AC PRUEBA DE RECORRIDO'!I35="","",'PT 23-AC PRUEBA DE RECORRIDO'!I35)</f>
        <v/>
      </c>
      <c r="M31" s="116"/>
      <c r="N31" s="116"/>
      <c r="O31" s="116"/>
      <c r="P31" s="116"/>
      <c r="Q31" s="116"/>
      <c r="R31" s="116"/>
      <c r="S31" s="116"/>
      <c r="T31" s="116"/>
    </row>
    <row r="32" spans="1:20" hidden="1" x14ac:dyDescent="0.25">
      <c r="A32" s="479">
        <v>23</v>
      </c>
      <c r="B32" s="782"/>
      <c r="C32" s="742"/>
      <c r="D32" s="783"/>
      <c r="E32" s="784"/>
      <c r="F32" s="482" t="e">
        <f>IF(#REF!="","",IF(#REF!&gt;=6,"3",IF(AND(#REF!&gt;=3,#REF!&lt;6),"2",IF(AND(#REF!&gt;=0,#REF!&lt;=2),"1",""))))</f>
        <v>#REF!</v>
      </c>
      <c r="G32" s="792"/>
      <c r="H32" s="481"/>
      <c r="I32" s="481"/>
      <c r="J32" s="16" t="str">
        <f t="shared" si="1"/>
        <v/>
      </c>
      <c r="K32" s="480" t="str">
        <f t="shared" si="4"/>
        <v/>
      </c>
      <c r="L32" s="785" t="str">
        <f>IF('PT 23-AC PRUEBA DE RECORRIDO'!I36="","",'PT 23-AC PRUEBA DE RECORRIDO'!I36)</f>
        <v/>
      </c>
      <c r="M32" s="116"/>
      <c r="N32" s="116"/>
      <c r="O32" s="116"/>
      <c r="P32" s="116"/>
      <c r="Q32" s="116"/>
      <c r="R32" s="116"/>
      <c r="S32" s="116"/>
      <c r="T32" s="116"/>
    </row>
    <row r="33" spans="1:20" hidden="1" x14ac:dyDescent="0.25">
      <c r="A33" s="479">
        <v>24</v>
      </c>
      <c r="B33" s="782"/>
      <c r="C33" s="742"/>
      <c r="D33" s="783"/>
      <c r="E33" s="784"/>
      <c r="F33" s="482" t="e">
        <f>IF(#REF!="","",IF(#REF!&gt;=6,"3",IF(AND(#REF!&gt;=3,#REF!&lt;6),"2",IF(AND(#REF!&gt;=0,#REF!&lt;=2),"1",""))))</f>
        <v>#REF!</v>
      </c>
      <c r="G33" s="792"/>
      <c r="H33" s="481"/>
      <c r="I33" s="481"/>
      <c r="J33" s="16" t="str">
        <f t="shared" si="1"/>
        <v/>
      </c>
      <c r="K33" s="480" t="str">
        <f t="shared" si="4"/>
        <v/>
      </c>
      <c r="L33" s="785" t="str">
        <f>IF('PT 23-AC PRUEBA DE RECORRIDO'!I37="","",'PT 23-AC PRUEBA DE RECORRIDO'!I37)</f>
        <v/>
      </c>
      <c r="M33" s="116"/>
      <c r="N33" s="116"/>
      <c r="O33" s="116"/>
      <c r="P33" s="116"/>
      <c r="Q33" s="116"/>
      <c r="R33" s="116"/>
      <c r="S33" s="116"/>
      <c r="T33" s="116"/>
    </row>
    <row r="34" spans="1:20" hidden="1" x14ac:dyDescent="0.25">
      <c r="A34" s="479">
        <v>25</v>
      </c>
      <c r="B34" s="782"/>
      <c r="C34" s="742"/>
      <c r="D34" s="783"/>
      <c r="E34" s="784"/>
      <c r="F34" s="482" t="e">
        <f>IF(#REF!="","",IF(#REF!&gt;=6,"3",IF(AND(#REF!&gt;=3,#REF!&lt;6),"2",IF(AND(#REF!&gt;=0,#REF!&lt;=2),"1",""))))</f>
        <v>#REF!</v>
      </c>
      <c r="G34" s="792"/>
      <c r="H34" s="481"/>
      <c r="I34" s="481"/>
      <c r="J34" s="16" t="str">
        <f t="shared" si="1"/>
        <v/>
      </c>
      <c r="K34" s="480" t="str">
        <f t="shared" si="4"/>
        <v/>
      </c>
      <c r="L34" s="785" t="str">
        <f>IF('PT 23-AC PRUEBA DE RECORRIDO'!I38="","",'PT 23-AC PRUEBA DE RECORRIDO'!I38)</f>
        <v/>
      </c>
      <c r="M34" s="116"/>
      <c r="N34" s="116"/>
      <c r="O34" s="116"/>
      <c r="P34" s="116"/>
      <c r="Q34" s="116"/>
      <c r="R34" s="116"/>
      <c r="S34" s="116"/>
      <c r="T34" s="116"/>
    </row>
    <row r="35" spans="1:20" hidden="1" x14ac:dyDescent="0.25">
      <c r="A35" s="479">
        <v>26</v>
      </c>
      <c r="B35" s="782"/>
      <c r="C35" s="742"/>
      <c r="D35" s="783"/>
      <c r="E35" s="784"/>
      <c r="F35" s="482" t="e">
        <f>IF(#REF!="","",IF(#REF!&gt;=6,"3",IF(AND(#REF!&gt;=3,#REF!&lt;6),"2",IF(AND(#REF!&gt;=0,#REF!&lt;=2),"1",""))))</f>
        <v>#REF!</v>
      </c>
      <c r="G35" s="792"/>
      <c r="H35" s="481"/>
      <c r="I35" s="481"/>
      <c r="J35" s="16" t="str">
        <f t="shared" si="1"/>
        <v/>
      </c>
      <c r="K35" s="480" t="str">
        <f t="shared" si="4"/>
        <v/>
      </c>
      <c r="L35" s="785" t="str">
        <f>IF('PT 23-AC PRUEBA DE RECORRIDO'!I39="","",'PT 23-AC PRUEBA DE RECORRIDO'!I39)</f>
        <v/>
      </c>
      <c r="M35" s="116"/>
      <c r="N35" s="116"/>
      <c r="O35" s="116"/>
      <c r="P35" s="116"/>
      <c r="Q35" s="116"/>
      <c r="R35" s="116"/>
      <c r="S35" s="116"/>
      <c r="T35" s="116"/>
    </row>
    <row r="36" spans="1:20" hidden="1" x14ac:dyDescent="0.25">
      <c r="A36" s="479">
        <v>27</v>
      </c>
      <c r="B36" s="782"/>
      <c r="C36" s="742"/>
      <c r="D36" s="783"/>
      <c r="E36" s="784"/>
      <c r="F36" s="482" t="e">
        <f>IF(#REF!="","",IF(#REF!&gt;=6,"3",IF(AND(#REF!&gt;=3,#REF!&lt;6),"2",IF(AND(#REF!&gt;=0,#REF!&lt;=2),"1",""))))</f>
        <v>#REF!</v>
      </c>
      <c r="G36" s="792"/>
      <c r="H36" s="481"/>
      <c r="I36" s="481"/>
      <c r="J36" s="16" t="str">
        <f t="shared" si="1"/>
        <v/>
      </c>
      <c r="K36" s="480" t="str">
        <f t="shared" si="4"/>
        <v/>
      </c>
      <c r="L36" s="785" t="str">
        <f>IF('PT 23-AC PRUEBA DE RECORRIDO'!I40="","",'PT 23-AC PRUEBA DE RECORRIDO'!I40)</f>
        <v/>
      </c>
      <c r="M36" s="116"/>
      <c r="N36" s="116"/>
      <c r="O36" s="116"/>
      <c r="P36" s="116"/>
      <c r="Q36" s="116"/>
      <c r="R36" s="116"/>
      <c r="S36" s="116"/>
      <c r="T36" s="116"/>
    </row>
    <row r="37" spans="1:20" hidden="1" x14ac:dyDescent="0.25">
      <c r="A37" s="479">
        <v>28</v>
      </c>
      <c r="B37" s="782"/>
      <c r="C37" s="742"/>
      <c r="D37" s="783"/>
      <c r="E37" s="784"/>
      <c r="F37" s="482" t="e">
        <f>IF(#REF!="","",IF(#REF!&gt;=6,"3",IF(AND(#REF!&gt;=3,#REF!&lt;6),"2",IF(AND(#REF!&gt;=0,#REF!&lt;=2),"1",""))))</f>
        <v>#REF!</v>
      </c>
      <c r="G37" s="792"/>
      <c r="H37" s="481"/>
      <c r="I37" s="481"/>
      <c r="J37" s="16" t="str">
        <f t="shared" si="1"/>
        <v/>
      </c>
      <c r="K37" s="480" t="str">
        <f t="shared" si="4"/>
        <v/>
      </c>
      <c r="L37" s="785" t="str">
        <f>IF('PT 23-AC PRUEBA DE RECORRIDO'!I41="","",'PT 23-AC PRUEBA DE RECORRIDO'!I41)</f>
        <v/>
      </c>
      <c r="M37" s="116"/>
      <c r="N37" s="116"/>
      <c r="O37" s="116"/>
      <c r="P37" s="116"/>
      <c r="Q37" s="116"/>
      <c r="R37" s="116"/>
      <c r="S37" s="116"/>
      <c r="T37" s="116"/>
    </row>
    <row r="38" spans="1:20" ht="22.5" hidden="1" customHeight="1" x14ac:dyDescent="0.25">
      <c r="A38" s="479">
        <v>29</v>
      </c>
      <c r="B38" s="782"/>
      <c r="C38" s="742"/>
      <c r="D38" s="783"/>
      <c r="E38" s="784"/>
      <c r="F38" s="482" t="e">
        <f>IF(#REF!="","",IF(#REF!&gt;=6,"3",IF(AND(#REF!&gt;=3,#REF!&lt;6),"2",IF(AND(#REF!&gt;=0,#REF!&lt;=2),"1",""))))</f>
        <v>#REF!</v>
      </c>
      <c r="G38" s="792"/>
      <c r="H38" s="481"/>
      <c r="I38" s="481"/>
      <c r="J38" s="16" t="str">
        <f t="shared" si="1"/>
        <v/>
      </c>
      <c r="K38" s="480" t="str">
        <f t="shared" si="4"/>
        <v/>
      </c>
      <c r="L38" s="785" t="str">
        <f>IF('PT 23-AC PRUEBA DE RECORRIDO'!I42="","",'PT 23-AC PRUEBA DE RECORRIDO'!I42)</f>
        <v/>
      </c>
      <c r="M38" s="116"/>
      <c r="N38" s="116"/>
      <c r="O38" s="116"/>
      <c r="P38" s="116"/>
      <c r="Q38" s="116"/>
      <c r="R38" s="116"/>
      <c r="S38" s="116"/>
      <c r="T38" s="116"/>
    </row>
    <row r="39" spans="1:20" hidden="1" x14ac:dyDescent="0.25">
      <c r="A39" s="479">
        <v>30</v>
      </c>
      <c r="B39" s="782"/>
      <c r="C39" s="742"/>
      <c r="D39" s="783"/>
      <c r="E39" s="784"/>
      <c r="F39" s="482" t="e">
        <f>IF(#REF!="","",IF(#REF!&gt;=6,"3",IF(AND(#REF!&gt;=3,#REF!&lt;6),"2",IF(AND(#REF!&gt;=0,#REF!&lt;=2),"1",""))))</f>
        <v>#REF!</v>
      </c>
      <c r="G39" s="792"/>
      <c r="H39" s="481"/>
      <c r="I39" s="481"/>
      <c r="J39" s="16" t="str">
        <f t="shared" si="1"/>
        <v/>
      </c>
      <c r="K39" s="480" t="str">
        <f t="shared" si="4"/>
        <v/>
      </c>
      <c r="L39" s="785" t="str">
        <f>IF('PT 23-AC PRUEBA DE RECORRIDO'!I43="","",'PT 23-AC PRUEBA DE RECORRIDO'!I43)</f>
        <v/>
      </c>
      <c r="M39" s="116"/>
      <c r="N39" s="116"/>
      <c r="O39" s="116"/>
      <c r="P39" s="116"/>
      <c r="Q39" s="116"/>
      <c r="R39" s="116"/>
      <c r="S39" s="116"/>
      <c r="T39" s="116"/>
    </row>
    <row r="40" spans="1:20" ht="29.25" hidden="1" customHeight="1" x14ac:dyDescent="0.25">
      <c r="A40" s="479">
        <v>31</v>
      </c>
      <c r="B40" s="782"/>
      <c r="C40" s="742"/>
      <c r="D40" s="783"/>
      <c r="E40" s="784"/>
      <c r="F40" s="482" t="e">
        <f>IF(#REF!="","",IF(#REF!&gt;=6,"3",IF(AND(#REF!&gt;=3,#REF!&lt;6),"2",IF(AND(#REF!&gt;=0,#REF!&lt;=2),"1",""))))</f>
        <v>#REF!</v>
      </c>
      <c r="G40" s="792"/>
      <c r="H40" s="481"/>
      <c r="I40" s="481"/>
      <c r="J40" s="16" t="str">
        <f t="shared" si="1"/>
        <v/>
      </c>
      <c r="K40" s="480" t="str">
        <f t="shared" si="4"/>
        <v/>
      </c>
      <c r="L40" s="785" t="str">
        <f>IF('PT 23-AC PRUEBA DE RECORRIDO'!I44="","",'PT 23-AC PRUEBA DE RECORRIDO'!I44)</f>
        <v/>
      </c>
      <c r="M40" s="116"/>
      <c r="N40" s="116"/>
      <c r="O40" s="116"/>
      <c r="P40" s="116"/>
      <c r="Q40" s="116"/>
      <c r="R40" s="116"/>
      <c r="S40" s="116"/>
      <c r="T40" s="116"/>
    </row>
    <row r="41" spans="1:20" ht="29.25" hidden="1" customHeight="1" x14ac:dyDescent="0.25">
      <c r="A41" s="479">
        <v>32</v>
      </c>
      <c r="B41" s="782"/>
      <c r="C41" s="742"/>
      <c r="D41" s="783"/>
      <c r="E41" s="784"/>
      <c r="F41" s="482" t="e">
        <f>IF(#REF!="","",IF(#REF!&gt;=6,"3",IF(AND(#REF!&gt;=3,#REF!&lt;6),"2",IF(AND(#REF!&gt;=0,#REF!&lt;=2),"1",""))))</f>
        <v>#REF!</v>
      </c>
      <c r="G41" s="792"/>
      <c r="H41" s="481"/>
      <c r="I41" s="481"/>
      <c r="J41" s="16" t="str">
        <f t="shared" si="1"/>
        <v/>
      </c>
      <c r="K41" s="480" t="str">
        <f t="shared" si="4"/>
        <v/>
      </c>
      <c r="L41" s="785" t="str">
        <f>IF('PT 23-AC PRUEBA DE RECORRIDO'!I45="","",'PT 23-AC PRUEBA DE RECORRIDO'!I45)</f>
        <v/>
      </c>
      <c r="M41" s="116"/>
      <c r="N41" s="116"/>
      <c r="O41" s="116"/>
      <c r="P41" s="116"/>
      <c r="Q41" s="116"/>
      <c r="R41" s="116"/>
      <c r="S41" s="116"/>
      <c r="T41" s="116"/>
    </row>
    <row r="42" spans="1:20" ht="29.25" hidden="1" customHeight="1" x14ac:dyDescent="0.25">
      <c r="A42" s="479">
        <v>33</v>
      </c>
      <c r="B42" s="782"/>
      <c r="C42" s="742"/>
      <c r="D42" s="783"/>
      <c r="E42" s="784"/>
      <c r="F42" s="482" t="e">
        <f>IF(#REF!="","",IF(#REF!&gt;=6,"3",IF(AND(#REF!&gt;=3,#REF!&lt;6),"2",IF(AND(#REF!&gt;=0,#REF!&lt;=2),"1",""))))</f>
        <v>#REF!</v>
      </c>
      <c r="G42" s="792"/>
      <c r="H42" s="481"/>
      <c r="I42" s="481"/>
      <c r="J42" s="16" t="str">
        <f t="shared" si="1"/>
        <v/>
      </c>
      <c r="K42" s="480" t="str">
        <f t="shared" si="4"/>
        <v/>
      </c>
      <c r="L42" s="785" t="str">
        <f>IF('PT 23-AC PRUEBA DE RECORRIDO'!I46="","",'PT 23-AC PRUEBA DE RECORRIDO'!I46)</f>
        <v/>
      </c>
      <c r="M42" s="116"/>
      <c r="N42" s="116"/>
      <c r="O42" s="116"/>
      <c r="P42" s="116"/>
      <c r="Q42" s="116"/>
      <c r="R42" s="116"/>
      <c r="S42" s="116"/>
      <c r="T42" s="116"/>
    </row>
    <row r="43" spans="1:20" ht="29.25" hidden="1" customHeight="1" x14ac:dyDescent="0.25">
      <c r="A43" s="479">
        <v>34</v>
      </c>
      <c r="B43" s="782"/>
      <c r="C43" s="742"/>
      <c r="D43" s="783"/>
      <c r="E43" s="784"/>
      <c r="F43" s="482" t="e">
        <f>IF(#REF!="","",IF(#REF!&gt;=6,"3",IF(AND(#REF!&gt;=3,#REF!&lt;6),"2",IF(AND(#REF!&gt;=0,#REF!&lt;=2),"1",""))))</f>
        <v>#REF!</v>
      </c>
      <c r="G43" s="792"/>
      <c r="H43" s="481"/>
      <c r="I43" s="481"/>
      <c r="J43" s="16" t="str">
        <f t="shared" si="1"/>
        <v/>
      </c>
      <c r="K43" s="480" t="str">
        <f t="shared" si="4"/>
        <v/>
      </c>
      <c r="L43" s="785" t="str">
        <f>IF('PT 23-AC PRUEBA DE RECORRIDO'!I47="","",'PT 23-AC PRUEBA DE RECORRIDO'!I47)</f>
        <v/>
      </c>
      <c r="M43" s="116"/>
      <c r="N43" s="116"/>
      <c r="O43" s="116"/>
      <c r="P43" s="116"/>
      <c r="Q43" s="116"/>
      <c r="R43" s="116"/>
      <c r="S43" s="116"/>
      <c r="T43" s="116"/>
    </row>
    <row r="44" spans="1:20" ht="29.25" hidden="1" customHeight="1" x14ac:dyDescent="0.25">
      <c r="A44" s="479">
        <v>35</v>
      </c>
      <c r="B44" s="782"/>
      <c r="C44" s="742"/>
      <c r="D44" s="783"/>
      <c r="E44" s="784"/>
      <c r="F44" s="482" t="e">
        <f>IF(#REF!="","",IF(#REF!&gt;=6,"3",IF(AND(#REF!&gt;=3,#REF!&lt;6),"2",IF(AND(#REF!&gt;=0,#REF!&lt;=2),"1",""))))</f>
        <v>#REF!</v>
      </c>
      <c r="G44" s="792"/>
      <c r="H44" s="481"/>
      <c r="I44" s="481"/>
      <c r="J44" s="16" t="str">
        <f t="shared" si="1"/>
        <v/>
      </c>
      <c r="K44" s="480" t="str">
        <f t="shared" si="4"/>
        <v/>
      </c>
      <c r="L44" s="785" t="str">
        <f>IF('PT 23-AC PRUEBA DE RECORRIDO'!I48="","",'PT 23-AC PRUEBA DE RECORRIDO'!I48)</f>
        <v/>
      </c>
      <c r="M44" s="116"/>
      <c r="N44" s="116"/>
      <c r="O44" s="116"/>
      <c r="P44" s="116"/>
      <c r="Q44" s="116"/>
      <c r="R44" s="116"/>
      <c r="S44" s="116"/>
      <c r="T44" s="116"/>
    </row>
    <row r="45" spans="1:20" ht="29.25" hidden="1" customHeight="1" x14ac:dyDescent="0.25">
      <c r="A45" s="479">
        <v>36</v>
      </c>
      <c r="B45" s="782"/>
      <c r="C45" s="742"/>
      <c r="D45" s="783"/>
      <c r="E45" s="784"/>
      <c r="F45" s="482" t="e">
        <f>IF(#REF!="","",IF(#REF!&gt;=6,"3",IF(AND(#REF!&gt;=3,#REF!&lt;6),"2",IF(AND(#REF!&gt;=0,#REF!&lt;=2),"1",""))))</f>
        <v>#REF!</v>
      </c>
      <c r="G45" s="792"/>
      <c r="H45" s="481"/>
      <c r="I45" s="481"/>
      <c r="J45" s="16" t="str">
        <f t="shared" si="1"/>
        <v/>
      </c>
      <c r="K45" s="480" t="str">
        <f t="shared" si="4"/>
        <v/>
      </c>
      <c r="L45" s="785" t="str">
        <f>IF('PT 23-AC PRUEBA DE RECORRIDO'!I49="","",'PT 23-AC PRUEBA DE RECORRIDO'!I49)</f>
        <v/>
      </c>
      <c r="M45" s="116"/>
      <c r="N45" s="116"/>
      <c r="O45" s="116"/>
      <c r="P45" s="116"/>
      <c r="Q45" s="116"/>
      <c r="R45" s="116"/>
      <c r="S45" s="116"/>
      <c r="T45" s="116"/>
    </row>
    <row r="46" spans="1:20" ht="29.25" hidden="1" customHeight="1" x14ac:dyDescent="0.25">
      <c r="A46" s="479">
        <v>37</v>
      </c>
      <c r="B46" s="782"/>
      <c r="C46" s="742"/>
      <c r="D46" s="783"/>
      <c r="E46" s="784"/>
      <c r="F46" s="482" t="e">
        <f>IF(#REF!="","",IF(#REF!&gt;=6,"3",IF(AND(#REF!&gt;=3,#REF!&lt;6),"2",IF(AND(#REF!&gt;=0,#REF!&lt;=2),"1",""))))</f>
        <v>#REF!</v>
      </c>
      <c r="G46" s="792"/>
      <c r="H46" s="481"/>
      <c r="I46" s="481"/>
      <c r="J46" s="16" t="str">
        <f t="shared" si="1"/>
        <v/>
      </c>
      <c r="K46" s="480" t="str">
        <f t="shared" si="4"/>
        <v/>
      </c>
      <c r="L46" s="785" t="str">
        <f>IF('PT 23-AC PRUEBA DE RECORRIDO'!I50="","",'PT 23-AC PRUEBA DE RECORRIDO'!I50)</f>
        <v/>
      </c>
      <c r="M46" s="116"/>
      <c r="N46" s="116"/>
      <c r="O46" s="116"/>
      <c r="P46" s="116"/>
      <c r="Q46" s="116"/>
      <c r="R46" s="116"/>
      <c r="S46" s="116"/>
      <c r="T46" s="116"/>
    </row>
    <row r="47" spans="1:20" ht="29.25" hidden="1" customHeight="1" x14ac:dyDescent="0.25">
      <c r="A47" s="479">
        <v>38</v>
      </c>
      <c r="B47" s="782"/>
      <c r="C47" s="742"/>
      <c r="D47" s="783"/>
      <c r="E47" s="784"/>
      <c r="F47" s="482" t="e">
        <f>IF(#REF!="","",IF(#REF!&gt;=6,"3",IF(AND(#REF!&gt;=3,#REF!&lt;6),"2",IF(AND(#REF!&gt;=0,#REF!&lt;=2),"1",""))))</f>
        <v>#REF!</v>
      </c>
      <c r="G47" s="792"/>
      <c r="H47" s="481"/>
      <c r="I47" s="481"/>
      <c r="J47" s="16" t="str">
        <f t="shared" si="1"/>
        <v/>
      </c>
      <c r="K47" s="480" t="str">
        <f t="shared" si="4"/>
        <v/>
      </c>
      <c r="L47" s="785" t="str">
        <f>IF('PT 23-AC PRUEBA DE RECORRIDO'!I51="","",'PT 23-AC PRUEBA DE RECORRIDO'!I51)</f>
        <v/>
      </c>
      <c r="M47" s="116"/>
      <c r="N47" s="116"/>
      <c r="O47" s="116"/>
      <c r="P47" s="116"/>
      <c r="Q47" s="116"/>
      <c r="R47" s="116"/>
      <c r="S47" s="116"/>
      <c r="T47" s="116"/>
    </row>
    <row r="48" spans="1:20" ht="29.25" hidden="1" customHeight="1" x14ac:dyDescent="0.25">
      <c r="A48" s="479">
        <v>39</v>
      </c>
      <c r="B48" s="782"/>
      <c r="C48" s="742"/>
      <c r="D48" s="783"/>
      <c r="E48" s="784"/>
      <c r="F48" s="482" t="e">
        <f>IF(#REF!="","",IF(#REF!&gt;=6,"3",IF(AND(#REF!&gt;=3,#REF!&lt;6),"2",IF(AND(#REF!&gt;=0,#REF!&lt;=2),"1",""))))</f>
        <v>#REF!</v>
      </c>
      <c r="G48" s="792"/>
      <c r="H48" s="481"/>
      <c r="I48" s="481"/>
      <c r="J48" s="16" t="str">
        <f t="shared" si="1"/>
        <v/>
      </c>
      <c r="K48" s="480" t="str">
        <f t="shared" si="4"/>
        <v/>
      </c>
      <c r="L48" s="785" t="str">
        <f>IF('PT 23-AC PRUEBA DE RECORRIDO'!I52="","",'PT 23-AC PRUEBA DE RECORRIDO'!I52)</f>
        <v/>
      </c>
      <c r="M48" s="116"/>
      <c r="N48" s="116"/>
      <c r="O48" s="116"/>
      <c r="P48" s="116"/>
      <c r="Q48" s="116"/>
      <c r="R48" s="116"/>
      <c r="S48" s="116"/>
      <c r="T48" s="116"/>
    </row>
    <row r="49" spans="1:20" ht="29.25" hidden="1" customHeight="1" x14ac:dyDescent="0.25">
      <c r="A49" s="479">
        <v>40</v>
      </c>
      <c r="B49" s="782"/>
      <c r="C49" s="742"/>
      <c r="D49" s="783"/>
      <c r="E49" s="784"/>
      <c r="F49" s="482" t="e">
        <f>IF(#REF!="","",IF(#REF!&gt;=6,"3",IF(AND(#REF!&gt;=3,#REF!&lt;6),"2",IF(AND(#REF!&gt;=0,#REF!&lt;=2),"1",""))))</f>
        <v>#REF!</v>
      </c>
      <c r="G49" s="792"/>
      <c r="H49" s="481"/>
      <c r="I49" s="481"/>
      <c r="J49" s="16" t="str">
        <f t="shared" si="1"/>
        <v/>
      </c>
      <c r="K49" s="480" t="str">
        <f t="shared" si="4"/>
        <v/>
      </c>
      <c r="L49" s="785" t="str">
        <f>IF('PT 23-AC PRUEBA DE RECORRIDO'!I53="","",'PT 23-AC PRUEBA DE RECORRIDO'!I53)</f>
        <v/>
      </c>
      <c r="M49" s="116"/>
      <c r="N49" s="116"/>
      <c r="O49" s="116"/>
      <c r="P49" s="116"/>
      <c r="Q49" s="116"/>
      <c r="R49" s="116"/>
      <c r="S49" s="116"/>
      <c r="T49" s="116"/>
    </row>
    <row r="50" spans="1:20" ht="29.25" hidden="1" customHeight="1" x14ac:dyDescent="0.25">
      <c r="A50" s="479">
        <v>41</v>
      </c>
      <c r="B50" s="782"/>
      <c r="C50" s="480"/>
      <c r="D50" s="783"/>
      <c r="E50" s="784"/>
      <c r="F50" s="482" t="e">
        <f>IF(#REF!="","",IF(#REF!&gt;=6,"3",IF(AND(#REF!&gt;=3,#REF!&lt;6),"2",IF(AND(#REF!&gt;=0,#REF!&lt;=2),"1",""))))</f>
        <v>#REF!</v>
      </c>
      <c r="G50" s="792"/>
      <c r="H50" s="481"/>
      <c r="I50" s="481"/>
      <c r="J50" s="16" t="str">
        <f t="shared" si="1"/>
        <v/>
      </c>
      <c r="K50" s="480" t="str">
        <f t="shared" si="4"/>
        <v/>
      </c>
      <c r="L50" s="785" t="str">
        <f>IF('PT 23-AC PRUEBA DE RECORRIDO'!I54="","",'PT 23-AC PRUEBA DE RECORRIDO'!I54)</f>
        <v/>
      </c>
      <c r="M50" s="116"/>
      <c r="N50" s="116"/>
      <c r="O50" s="116"/>
      <c r="P50" s="116"/>
      <c r="Q50" s="116"/>
      <c r="R50" s="116"/>
      <c r="S50" s="116"/>
      <c r="T50" s="116"/>
    </row>
    <row r="51" spans="1:20" ht="29.25" hidden="1" customHeight="1" x14ac:dyDescent="0.25">
      <c r="A51" s="479">
        <v>42</v>
      </c>
      <c r="B51" s="782"/>
      <c r="C51" s="480"/>
      <c r="D51" s="783"/>
      <c r="E51" s="784"/>
      <c r="F51" s="482" t="e">
        <f>IF(#REF!="","",IF(#REF!&gt;=6,"3",IF(AND(#REF!&gt;=3,#REF!&lt;6),"2",IF(AND(#REF!&gt;=0,#REF!&lt;=2),"1",""))))</f>
        <v>#REF!</v>
      </c>
      <c r="G51" s="792"/>
      <c r="H51" s="481"/>
      <c r="I51" s="481"/>
      <c r="J51" s="16" t="str">
        <f t="shared" si="1"/>
        <v/>
      </c>
      <c r="K51" s="480" t="str">
        <f t="shared" si="4"/>
        <v/>
      </c>
      <c r="L51" s="785" t="str">
        <f>IF('PT 23-AC PRUEBA DE RECORRIDO'!I55="","",'PT 23-AC PRUEBA DE RECORRIDO'!I55)</f>
        <v/>
      </c>
      <c r="M51" s="116"/>
      <c r="N51" s="116"/>
      <c r="O51" s="116"/>
      <c r="P51" s="116"/>
      <c r="Q51" s="116"/>
      <c r="R51" s="116"/>
      <c r="S51" s="116"/>
      <c r="T51" s="116"/>
    </row>
    <row r="52" spans="1:20" ht="29.25" hidden="1" customHeight="1" x14ac:dyDescent="0.25">
      <c r="A52" s="479">
        <v>43</v>
      </c>
      <c r="B52" s="782"/>
      <c r="C52" s="480"/>
      <c r="D52" s="783"/>
      <c r="E52" s="784"/>
      <c r="F52" s="482" t="e">
        <f>IF(#REF!="","",IF(#REF!&gt;=6,"3",IF(AND(#REF!&gt;=3,#REF!&lt;6),"2",IF(AND(#REF!&gt;=0,#REF!&lt;=2),"1",""))))</f>
        <v>#REF!</v>
      </c>
      <c r="G52" s="792"/>
      <c r="H52" s="481"/>
      <c r="I52" s="481"/>
      <c r="J52" s="16" t="str">
        <f t="shared" si="1"/>
        <v/>
      </c>
      <c r="K52" s="480" t="str">
        <f t="shared" si="4"/>
        <v/>
      </c>
      <c r="L52" s="785" t="str">
        <f>IF('PT 23-AC PRUEBA DE RECORRIDO'!I56="","",'PT 23-AC PRUEBA DE RECORRIDO'!I56)</f>
        <v/>
      </c>
      <c r="M52" s="116"/>
      <c r="N52" s="116"/>
      <c r="O52" s="116"/>
      <c r="P52" s="116"/>
      <c r="Q52" s="116"/>
      <c r="R52" s="116"/>
      <c r="S52" s="116"/>
      <c r="T52" s="116"/>
    </row>
    <row r="53" spans="1:20" ht="29.25" hidden="1" customHeight="1" x14ac:dyDescent="0.25">
      <c r="A53" s="479">
        <v>44</v>
      </c>
      <c r="B53" s="782"/>
      <c r="C53" s="480"/>
      <c r="D53" s="783"/>
      <c r="E53" s="784"/>
      <c r="F53" s="482" t="e">
        <f>IF(#REF!="","",IF(#REF!&gt;=6,"3",IF(AND(#REF!&gt;=3,#REF!&lt;6),"2",IF(AND(#REF!&gt;=0,#REF!&lt;=2),"1",""))))</f>
        <v>#REF!</v>
      </c>
      <c r="G53" s="792"/>
      <c r="H53" s="481"/>
      <c r="I53" s="481"/>
      <c r="J53" s="16" t="str">
        <f t="shared" si="1"/>
        <v/>
      </c>
      <c r="K53" s="480" t="str">
        <f t="shared" si="4"/>
        <v/>
      </c>
      <c r="L53" s="785" t="str">
        <f>IF('PT 23-AC PRUEBA DE RECORRIDO'!I57="","",'PT 23-AC PRUEBA DE RECORRIDO'!I57)</f>
        <v/>
      </c>
      <c r="M53" s="116"/>
      <c r="N53" s="116"/>
      <c r="O53" s="116"/>
      <c r="P53" s="116"/>
      <c r="Q53" s="116"/>
      <c r="R53" s="116"/>
      <c r="S53" s="116"/>
      <c r="T53" s="116"/>
    </row>
    <row r="54" spans="1:20" ht="29.25" hidden="1" customHeight="1" x14ac:dyDescent="0.25">
      <c r="A54" s="479">
        <v>45</v>
      </c>
      <c r="B54" s="782"/>
      <c r="C54" s="480"/>
      <c r="D54" s="783"/>
      <c r="E54" s="784"/>
      <c r="F54" s="482" t="e">
        <f>IF(#REF!="","",IF(#REF!&gt;=6,"3",IF(AND(#REF!&gt;=3,#REF!&lt;6),"2",IF(AND(#REF!&gt;=0,#REF!&lt;=2),"1",""))))</f>
        <v>#REF!</v>
      </c>
      <c r="G54" s="792"/>
      <c r="H54" s="481"/>
      <c r="I54" s="481"/>
      <c r="J54" s="16" t="str">
        <f t="shared" si="1"/>
        <v/>
      </c>
      <c r="K54" s="480" t="str">
        <f t="shared" si="4"/>
        <v/>
      </c>
      <c r="L54" s="785" t="str">
        <f>IF('PT 23-AC PRUEBA DE RECORRIDO'!I58="","",'PT 23-AC PRUEBA DE RECORRIDO'!I58)</f>
        <v/>
      </c>
      <c r="M54" s="116"/>
      <c r="N54" s="116"/>
      <c r="O54" s="116"/>
      <c r="P54" s="116"/>
      <c r="Q54" s="116"/>
      <c r="R54" s="116"/>
      <c r="S54" s="116"/>
      <c r="T54" s="116"/>
    </row>
    <row r="55" spans="1:20" ht="29.25" hidden="1" customHeight="1" x14ac:dyDescent="0.25">
      <c r="A55" s="479">
        <v>46</v>
      </c>
      <c r="B55" s="782"/>
      <c r="C55" s="480"/>
      <c r="D55" s="783"/>
      <c r="E55" s="784"/>
      <c r="F55" s="482" t="e">
        <f>IF(#REF!="","",IF(#REF!&gt;=6,"3",IF(AND(#REF!&gt;=3,#REF!&lt;6),"2",IF(AND(#REF!&gt;=0,#REF!&lt;=2),"1",""))))</f>
        <v>#REF!</v>
      </c>
      <c r="G55" s="792"/>
      <c r="H55" s="481"/>
      <c r="I55" s="481"/>
      <c r="J55" s="16" t="str">
        <f t="shared" si="1"/>
        <v/>
      </c>
      <c r="K55" s="480" t="str">
        <f t="shared" si="4"/>
        <v/>
      </c>
      <c r="L55" s="785" t="str">
        <f>IF('PT 23-AC PRUEBA DE RECORRIDO'!I59="","",'PT 23-AC PRUEBA DE RECORRIDO'!I59)</f>
        <v/>
      </c>
      <c r="M55" s="116"/>
      <c r="N55" s="116"/>
      <c r="O55" s="116"/>
      <c r="P55" s="116"/>
      <c r="Q55" s="116"/>
      <c r="R55" s="116"/>
      <c r="S55" s="116"/>
      <c r="T55" s="116"/>
    </row>
    <row r="56" spans="1:20" ht="29.25" hidden="1" customHeight="1" x14ac:dyDescent="0.25">
      <c r="A56" s="479">
        <v>47</v>
      </c>
      <c r="B56" s="782"/>
      <c r="C56" s="480"/>
      <c r="D56" s="783"/>
      <c r="E56" s="784"/>
      <c r="F56" s="482" t="e">
        <f>IF(#REF!="","",IF(#REF!&gt;=6,"3",IF(AND(#REF!&gt;=3,#REF!&lt;6),"2",IF(AND(#REF!&gt;=0,#REF!&lt;=2),"1",""))))</f>
        <v>#REF!</v>
      </c>
      <c r="G56" s="792"/>
      <c r="H56" s="481"/>
      <c r="I56" s="481"/>
      <c r="J56" s="16" t="str">
        <f t="shared" si="1"/>
        <v/>
      </c>
      <c r="K56" s="480" t="str">
        <f t="shared" si="4"/>
        <v/>
      </c>
      <c r="L56" s="785" t="str">
        <f>IF('PT 23-AC PRUEBA DE RECORRIDO'!I60="","",'PT 23-AC PRUEBA DE RECORRIDO'!I60)</f>
        <v/>
      </c>
      <c r="M56" s="116"/>
      <c r="N56" s="116"/>
      <c r="O56" s="116"/>
      <c r="P56" s="116"/>
      <c r="Q56" s="116"/>
      <c r="R56" s="116"/>
      <c r="S56" s="116"/>
      <c r="T56" s="116"/>
    </row>
    <row r="57" spans="1:20" ht="29.25" hidden="1" customHeight="1" x14ac:dyDescent="0.25">
      <c r="A57" s="479">
        <v>48</v>
      </c>
      <c r="B57" s="782"/>
      <c r="C57" s="480"/>
      <c r="D57" s="783"/>
      <c r="E57" s="784"/>
      <c r="F57" s="482" t="e">
        <f>IF(#REF!="","",IF(#REF!&gt;=6,"3",IF(AND(#REF!&gt;=3,#REF!&lt;6),"2",IF(AND(#REF!&gt;=0,#REF!&lt;=2),"1",""))))</f>
        <v>#REF!</v>
      </c>
      <c r="G57" s="792"/>
      <c r="H57" s="481"/>
      <c r="I57" s="481"/>
      <c r="J57" s="16" t="str">
        <f t="shared" si="1"/>
        <v/>
      </c>
      <c r="K57" s="480" t="str">
        <f t="shared" si="4"/>
        <v/>
      </c>
      <c r="L57" s="785" t="str">
        <f>IF('PT 23-AC PRUEBA DE RECORRIDO'!I61="","",'PT 23-AC PRUEBA DE RECORRIDO'!I61)</f>
        <v/>
      </c>
      <c r="M57" s="116"/>
      <c r="N57" s="116"/>
      <c r="O57" s="116"/>
      <c r="P57" s="116"/>
      <c r="Q57" s="116"/>
      <c r="R57" s="116"/>
      <c r="S57" s="116"/>
      <c r="T57" s="116"/>
    </row>
    <row r="58" spans="1:20" ht="29.25" hidden="1" customHeight="1" x14ac:dyDescent="0.25">
      <c r="A58" s="479">
        <v>49</v>
      </c>
      <c r="B58" s="782"/>
      <c r="C58" s="480"/>
      <c r="D58" s="783"/>
      <c r="E58" s="784"/>
      <c r="F58" s="482" t="e">
        <f>IF(#REF!="","",IF(#REF!&gt;=6,"3",IF(AND(#REF!&gt;=3,#REF!&lt;6),"2",IF(AND(#REF!&gt;=0,#REF!&lt;=2),"1",""))))</f>
        <v>#REF!</v>
      </c>
      <c r="G58" s="792"/>
      <c r="H58" s="481"/>
      <c r="I58" s="481"/>
      <c r="J58" s="16" t="str">
        <f t="shared" si="1"/>
        <v/>
      </c>
      <c r="K58" s="480" t="str">
        <f t="shared" si="4"/>
        <v/>
      </c>
      <c r="L58" s="785" t="str">
        <f>IF('PT 23-AC PRUEBA DE RECORRIDO'!I62="","",'PT 23-AC PRUEBA DE RECORRIDO'!I62)</f>
        <v/>
      </c>
      <c r="M58" s="116"/>
      <c r="N58" s="116"/>
      <c r="O58" s="116"/>
      <c r="P58" s="116"/>
      <c r="Q58" s="116"/>
      <c r="R58" s="116"/>
      <c r="S58" s="116"/>
      <c r="T58" s="116"/>
    </row>
    <row r="59" spans="1:20" ht="29.25" hidden="1" customHeight="1" x14ac:dyDescent="0.25">
      <c r="A59" s="479">
        <v>50</v>
      </c>
      <c r="B59" s="782"/>
      <c r="C59" s="480"/>
      <c r="D59" s="783"/>
      <c r="E59" s="784"/>
      <c r="F59" s="482" t="e">
        <f>IF(#REF!="","",IF(#REF!&gt;=6,"3",IF(AND(#REF!&gt;=3,#REF!&lt;6),"2",IF(AND(#REF!&gt;=0,#REF!&lt;=2),"1",""))))</f>
        <v>#REF!</v>
      </c>
      <c r="G59" s="792"/>
      <c r="H59" s="481"/>
      <c r="I59" s="481"/>
      <c r="J59" s="16" t="str">
        <f t="shared" si="1"/>
        <v/>
      </c>
      <c r="K59" s="480" t="str">
        <f t="shared" si="4"/>
        <v/>
      </c>
      <c r="L59" s="785" t="str">
        <f>IF('PT 23-AC PRUEBA DE RECORRIDO'!I63="","",'PT 23-AC PRUEBA DE RECORRIDO'!I63)</f>
        <v/>
      </c>
      <c r="M59" s="116"/>
      <c r="N59" s="116"/>
      <c r="O59" s="116"/>
      <c r="P59" s="116"/>
      <c r="Q59" s="116"/>
      <c r="R59" s="116"/>
      <c r="S59" s="116"/>
      <c r="T59" s="116"/>
    </row>
    <row r="60" spans="1:20" ht="29.25" hidden="1" customHeight="1" x14ac:dyDescent="0.25">
      <c r="A60" s="479">
        <v>51</v>
      </c>
      <c r="B60" s="782"/>
      <c r="C60" s="480"/>
      <c r="D60" s="783"/>
      <c r="E60" s="784"/>
      <c r="F60" s="482" t="e">
        <f>IF(#REF!="","",IF(#REF!&gt;=6,"3",IF(AND(#REF!&gt;=3,#REF!&lt;6),"2",IF(AND(#REF!&gt;=0,#REF!&lt;=2),"1",""))))</f>
        <v>#REF!</v>
      </c>
      <c r="G60" s="792"/>
      <c r="H60" s="481"/>
      <c r="I60" s="481"/>
      <c r="J60" s="16" t="str">
        <f t="shared" si="1"/>
        <v/>
      </c>
      <c r="K60" s="480" t="str">
        <f t="shared" si="4"/>
        <v/>
      </c>
      <c r="L60" s="785" t="str">
        <f>IF('PT 23-AC PRUEBA DE RECORRIDO'!I64="","",'PT 23-AC PRUEBA DE RECORRIDO'!I64)</f>
        <v/>
      </c>
      <c r="M60" s="116"/>
      <c r="N60" s="116"/>
      <c r="O60" s="116"/>
      <c r="P60" s="116"/>
      <c r="Q60" s="116"/>
      <c r="R60" s="116"/>
      <c r="S60" s="116"/>
      <c r="T60" s="116"/>
    </row>
    <row r="61" spans="1:20" ht="29.25" hidden="1" customHeight="1" x14ac:dyDescent="0.25">
      <c r="A61" s="479">
        <v>52</v>
      </c>
      <c r="B61" s="782"/>
      <c r="C61" s="480"/>
      <c r="D61" s="783"/>
      <c r="E61" s="784"/>
      <c r="F61" s="482" t="e">
        <f>IF(#REF!="","",IF(#REF!&gt;=6,"3",IF(AND(#REF!&gt;=3,#REF!&lt;6),"2",IF(AND(#REF!&gt;=0,#REF!&lt;=2),"1",""))))</f>
        <v>#REF!</v>
      </c>
      <c r="G61" s="792"/>
      <c r="H61" s="481"/>
      <c r="I61" s="481"/>
      <c r="J61" s="16" t="str">
        <f t="shared" si="1"/>
        <v/>
      </c>
      <c r="K61" s="480" t="str">
        <f t="shared" si="4"/>
        <v/>
      </c>
      <c r="L61" s="785" t="str">
        <f>IF('PT 23-AC PRUEBA DE RECORRIDO'!I65="","",'PT 23-AC PRUEBA DE RECORRIDO'!I65)</f>
        <v/>
      </c>
      <c r="M61" s="116"/>
      <c r="N61" s="116"/>
      <c r="O61" s="116"/>
      <c r="P61" s="116"/>
      <c r="Q61" s="116"/>
      <c r="R61" s="116"/>
      <c r="S61" s="116"/>
      <c r="T61" s="116"/>
    </row>
    <row r="62" spans="1:20" ht="29.25" hidden="1" customHeight="1" x14ac:dyDescent="0.25">
      <c r="A62" s="479">
        <v>53</v>
      </c>
      <c r="B62" s="782"/>
      <c r="C62" s="480"/>
      <c r="D62" s="783"/>
      <c r="E62" s="784"/>
      <c r="F62" s="482" t="e">
        <f>IF(#REF!="","",IF(#REF!&gt;=6,"3",IF(AND(#REF!&gt;=3,#REF!&lt;6),"2",IF(AND(#REF!&gt;=0,#REF!&lt;=2),"1",""))))</f>
        <v>#REF!</v>
      </c>
      <c r="G62" s="792"/>
      <c r="H62" s="481"/>
      <c r="I62" s="481"/>
      <c r="J62" s="16" t="str">
        <f t="shared" si="1"/>
        <v/>
      </c>
      <c r="K62" s="480" t="str">
        <f t="shared" si="4"/>
        <v/>
      </c>
      <c r="L62" s="785" t="str">
        <f>IF('PT 23-AC PRUEBA DE RECORRIDO'!I66="","",'PT 23-AC PRUEBA DE RECORRIDO'!I66)</f>
        <v/>
      </c>
      <c r="M62" s="116"/>
      <c r="N62" s="116"/>
      <c r="O62" s="116"/>
      <c r="P62" s="116"/>
      <c r="Q62" s="116"/>
      <c r="R62" s="116"/>
      <c r="S62" s="116"/>
      <c r="T62" s="116"/>
    </row>
    <row r="63" spans="1:20" ht="29.25" hidden="1" customHeight="1" x14ac:dyDescent="0.25">
      <c r="A63" s="479">
        <v>54</v>
      </c>
      <c r="B63" s="782"/>
      <c r="C63" s="480"/>
      <c r="D63" s="783"/>
      <c r="E63" s="784"/>
      <c r="F63" s="482" t="e">
        <f>IF(#REF!="","",IF(#REF!&gt;=6,"3",IF(AND(#REF!&gt;=3,#REF!&lt;6),"2",IF(AND(#REF!&gt;=0,#REF!&lt;=2),"1",""))))</f>
        <v>#REF!</v>
      </c>
      <c r="G63" s="792"/>
      <c r="H63" s="481"/>
      <c r="I63" s="481"/>
      <c r="J63" s="16" t="str">
        <f t="shared" si="1"/>
        <v/>
      </c>
      <c r="K63" s="480" t="str">
        <f t="shared" si="4"/>
        <v/>
      </c>
      <c r="L63" s="785" t="str">
        <f>IF('PT 23-AC PRUEBA DE RECORRIDO'!I67="","",'PT 23-AC PRUEBA DE RECORRIDO'!I67)</f>
        <v/>
      </c>
      <c r="M63" s="116"/>
      <c r="N63" s="116"/>
      <c r="O63" s="116"/>
      <c r="P63" s="116"/>
      <c r="Q63" s="116"/>
      <c r="R63" s="116"/>
      <c r="S63" s="116"/>
      <c r="T63" s="116"/>
    </row>
    <row r="64" spans="1:20" ht="29.25" hidden="1" customHeight="1" x14ac:dyDescent="0.25">
      <c r="A64" s="479">
        <v>55</v>
      </c>
      <c r="B64" s="782"/>
      <c r="C64" s="480"/>
      <c r="D64" s="783"/>
      <c r="E64" s="784"/>
      <c r="F64" s="482" t="e">
        <f>IF(#REF!="","",IF(#REF!&gt;=6,"3",IF(AND(#REF!&gt;=3,#REF!&lt;6),"2",IF(AND(#REF!&gt;=0,#REF!&lt;=2),"1",""))))</f>
        <v>#REF!</v>
      </c>
      <c r="G64" s="792"/>
      <c r="H64" s="481"/>
      <c r="I64" s="481"/>
      <c r="J64" s="16" t="str">
        <f t="shared" si="1"/>
        <v/>
      </c>
      <c r="K64" s="480" t="str">
        <f t="shared" si="4"/>
        <v/>
      </c>
      <c r="L64" s="785" t="str">
        <f>IF('PT 23-AC PRUEBA DE RECORRIDO'!I68="","",'PT 23-AC PRUEBA DE RECORRIDO'!I68)</f>
        <v/>
      </c>
      <c r="M64" s="116"/>
      <c r="N64" s="116"/>
      <c r="O64" s="116"/>
      <c r="P64" s="116"/>
      <c r="Q64" s="116"/>
      <c r="R64" s="116"/>
      <c r="S64" s="116"/>
      <c r="T64" s="116"/>
    </row>
    <row r="65" spans="1:20" ht="29.25" hidden="1" customHeight="1" x14ac:dyDescent="0.25">
      <c r="A65" s="479">
        <v>56</v>
      </c>
      <c r="B65" s="782"/>
      <c r="C65" s="480"/>
      <c r="D65" s="783"/>
      <c r="E65" s="784"/>
      <c r="F65" s="482" t="e">
        <f>IF(#REF!="","",IF(#REF!&gt;=6,"3",IF(AND(#REF!&gt;=3,#REF!&lt;6),"2",IF(AND(#REF!&gt;=0,#REF!&lt;=2),"1",""))))</f>
        <v>#REF!</v>
      </c>
      <c r="G65" s="792"/>
      <c r="H65" s="481"/>
      <c r="I65" s="481"/>
      <c r="J65" s="16" t="str">
        <f t="shared" si="1"/>
        <v/>
      </c>
      <c r="K65" s="480" t="str">
        <f t="shared" si="4"/>
        <v/>
      </c>
      <c r="L65" s="785" t="str">
        <f>IF('PT 23-AC PRUEBA DE RECORRIDO'!I69="","",'PT 23-AC PRUEBA DE RECORRIDO'!I69)</f>
        <v/>
      </c>
      <c r="M65" s="116"/>
      <c r="N65" s="116"/>
      <c r="O65" s="116"/>
      <c r="P65" s="116"/>
      <c r="Q65" s="116"/>
      <c r="R65" s="116"/>
      <c r="S65" s="116"/>
      <c r="T65" s="116"/>
    </row>
    <row r="66" spans="1:20" ht="29.25" hidden="1" customHeight="1" x14ac:dyDescent="0.25">
      <c r="A66" s="479">
        <v>57</v>
      </c>
      <c r="B66" s="782"/>
      <c r="C66" s="480"/>
      <c r="D66" s="783"/>
      <c r="E66" s="784"/>
      <c r="F66" s="482" t="e">
        <f>IF(#REF!="","",IF(#REF!&gt;=6,"3",IF(AND(#REF!&gt;=3,#REF!&lt;6),"2",IF(AND(#REF!&gt;=0,#REF!&lt;=2),"1",""))))</f>
        <v>#REF!</v>
      </c>
      <c r="G66" s="792"/>
      <c r="H66" s="481"/>
      <c r="I66" s="481"/>
      <c r="J66" s="16" t="str">
        <f t="shared" si="1"/>
        <v/>
      </c>
      <c r="K66" s="480" t="str">
        <f t="shared" si="4"/>
        <v/>
      </c>
      <c r="L66" s="785" t="str">
        <f>IF('PT 23-AC PRUEBA DE RECORRIDO'!I70="","",'PT 23-AC PRUEBA DE RECORRIDO'!I70)</f>
        <v/>
      </c>
      <c r="M66" s="116"/>
      <c r="N66" s="116"/>
      <c r="O66" s="116"/>
      <c r="P66" s="116"/>
      <c r="Q66" s="116"/>
      <c r="R66" s="116"/>
      <c r="S66" s="116"/>
      <c r="T66" s="116"/>
    </row>
    <row r="67" spans="1:20" ht="29.25" hidden="1" customHeight="1" x14ac:dyDescent="0.25">
      <c r="A67" s="479">
        <v>58</v>
      </c>
      <c r="B67" s="782"/>
      <c r="C67" s="480"/>
      <c r="D67" s="783"/>
      <c r="E67" s="784"/>
      <c r="F67" s="482" t="e">
        <f>IF(#REF!="","",IF(#REF!&gt;=6,"3",IF(AND(#REF!&gt;=3,#REF!&lt;6),"2",IF(AND(#REF!&gt;=0,#REF!&lt;=2),"1",""))))</f>
        <v>#REF!</v>
      </c>
      <c r="G67" s="792"/>
      <c r="H67" s="481"/>
      <c r="I67" s="481"/>
      <c r="J67" s="16" t="str">
        <f t="shared" si="1"/>
        <v/>
      </c>
      <c r="K67" s="480" t="str">
        <f t="shared" si="4"/>
        <v/>
      </c>
      <c r="L67" s="785" t="str">
        <f>IF('PT 23-AC PRUEBA DE RECORRIDO'!I71="","",'PT 23-AC PRUEBA DE RECORRIDO'!I71)</f>
        <v/>
      </c>
      <c r="M67" s="116"/>
      <c r="N67" s="116"/>
      <c r="O67" s="116"/>
      <c r="P67" s="116"/>
      <c r="Q67" s="116"/>
      <c r="R67" s="116"/>
      <c r="S67" s="116"/>
      <c r="T67" s="116"/>
    </row>
    <row r="68" spans="1:20" ht="29.25" hidden="1" customHeight="1" x14ac:dyDescent="0.25">
      <c r="A68" s="479">
        <v>59</v>
      </c>
      <c r="B68" s="782"/>
      <c r="C68" s="480"/>
      <c r="D68" s="783"/>
      <c r="E68" s="784"/>
      <c r="F68" s="482" t="e">
        <f>IF(#REF!="","",IF(#REF!&gt;=6,"3",IF(AND(#REF!&gt;=3,#REF!&lt;6),"2",IF(AND(#REF!&gt;=0,#REF!&lt;=2),"1",""))))</f>
        <v>#REF!</v>
      </c>
      <c r="G68" s="792"/>
      <c r="H68" s="481"/>
      <c r="I68" s="481"/>
      <c r="J68" s="16" t="str">
        <f t="shared" si="1"/>
        <v/>
      </c>
      <c r="K68" s="480" t="str">
        <f t="shared" si="4"/>
        <v/>
      </c>
      <c r="L68" s="785" t="str">
        <f>IF('PT 23-AC PRUEBA DE RECORRIDO'!I72="","",'PT 23-AC PRUEBA DE RECORRIDO'!I72)</f>
        <v/>
      </c>
      <c r="M68" s="116"/>
      <c r="N68" s="116"/>
      <c r="O68" s="116"/>
      <c r="P68" s="116"/>
      <c r="Q68" s="116"/>
      <c r="R68" s="116"/>
      <c r="S68" s="116"/>
      <c r="T68" s="116"/>
    </row>
    <row r="69" spans="1:20" ht="29.25" hidden="1" customHeight="1" x14ac:dyDescent="0.25">
      <c r="A69" s="479">
        <v>60</v>
      </c>
      <c r="B69" s="782"/>
      <c r="C69" s="480"/>
      <c r="D69" s="783"/>
      <c r="E69" s="784"/>
      <c r="F69" s="482" t="e">
        <f>IF(#REF!="","",IF(#REF!&gt;=6,"3",IF(AND(#REF!&gt;=3,#REF!&lt;6),"2",IF(AND(#REF!&gt;=0,#REF!&lt;=2),"1",""))))</f>
        <v>#REF!</v>
      </c>
      <c r="G69" s="792"/>
      <c r="H69" s="481"/>
      <c r="I69" s="481"/>
      <c r="J69" s="16" t="str">
        <f t="shared" si="1"/>
        <v/>
      </c>
      <c r="K69" s="480" t="str">
        <f t="shared" si="4"/>
        <v/>
      </c>
      <c r="L69" s="785" t="str">
        <f>IF('PT 23-AC PRUEBA DE RECORRIDO'!I73="","",'PT 23-AC PRUEBA DE RECORRIDO'!I73)</f>
        <v/>
      </c>
      <c r="M69" s="116"/>
      <c r="N69" s="116"/>
      <c r="O69" s="116"/>
      <c r="P69" s="116"/>
      <c r="Q69" s="116"/>
      <c r="R69" s="116"/>
      <c r="S69" s="116"/>
      <c r="T69" s="116"/>
    </row>
    <row r="70" spans="1:20" ht="29.25" hidden="1" customHeight="1" x14ac:dyDescent="0.25">
      <c r="A70" s="479">
        <v>61</v>
      </c>
      <c r="B70" s="782"/>
      <c r="C70" s="480"/>
      <c r="D70" s="783"/>
      <c r="E70" s="784"/>
      <c r="F70" s="482" t="e">
        <f>IF(#REF!="","",IF(#REF!&gt;=6,"3",IF(AND(#REF!&gt;=3,#REF!&lt;6),"2",IF(AND(#REF!&gt;=0,#REF!&lt;=2),"1",""))))</f>
        <v>#REF!</v>
      </c>
      <c r="G70" s="792"/>
      <c r="H70" s="481"/>
      <c r="I70" s="481"/>
      <c r="J70" s="16" t="str">
        <f t="shared" si="1"/>
        <v/>
      </c>
      <c r="K70" s="480" t="str">
        <f t="shared" si="4"/>
        <v/>
      </c>
      <c r="L70" s="785" t="str">
        <f>IF('PT 23-AC PRUEBA DE RECORRIDO'!I74="","",'PT 23-AC PRUEBA DE RECORRIDO'!I74)</f>
        <v/>
      </c>
      <c r="M70" s="116"/>
      <c r="N70" s="116"/>
      <c r="O70" s="116"/>
      <c r="P70" s="116"/>
      <c r="Q70" s="116"/>
      <c r="R70" s="116"/>
      <c r="S70" s="116"/>
      <c r="T70" s="116"/>
    </row>
    <row r="71" spans="1:20" ht="29.25" hidden="1" customHeight="1" x14ac:dyDescent="0.25">
      <c r="A71" s="479">
        <v>62</v>
      </c>
      <c r="B71" s="782"/>
      <c r="C71" s="480"/>
      <c r="D71" s="783"/>
      <c r="E71" s="784"/>
      <c r="F71" s="482" t="e">
        <f>IF(#REF!="","",IF(#REF!&gt;=6,"3",IF(AND(#REF!&gt;=3,#REF!&lt;6),"2",IF(AND(#REF!&gt;=0,#REF!&lt;=2),"1",""))))</f>
        <v>#REF!</v>
      </c>
      <c r="G71" s="792"/>
      <c r="H71" s="481"/>
      <c r="I71" s="481"/>
      <c r="J71" s="16" t="str">
        <f t="shared" si="1"/>
        <v/>
      </c>
      <c r="K71" s="480" t="str">
        <f t="shared" si="4"/>
        <v/>
      </c>
      <c r="L71" s="785" t="str">
        <f>IF('PT 23-AC PRUEBA DE RECORRIDO'!I75="","",'PT 23-AC PRUEBA DE RECORRIDO'!I75)</f>
        <v/>
      </c>
      <c r="M71" s="116"/>
      <c r="N71" s="116"/>
      <c r="O71" s="116"/>
      <c r="P71" s="116"/>
      <c r="Q71" s="116"/>
      <c r="R71" s="116"/>
      <c r="S71" s="116"/>
      <c r="T71" s="116"/>
    </row>
    <row r="72" spans="1:20" ht="29.25" hidden="1" customHeight="1" x14ac:dyDescent="0.25">
      <c r="A72" s="479">
        <v>63</v>
      </c>
      <c r="B72" s="782"/>
      <c r="C72" s="480"/>
      <c r="D72" s="783"/>
      <c r="E72" s="784"/>
      <c r="F72" s="482" t="e">
        <f>IF(#REF!="","",IF(#REF!&gt;=6,"3",IF(AND(#REF!&gt;=3,#REF!&lt;6),"2",IF(AND(#REF!&gt;=0,#REF!&lt;=2),"1",""))))</f>
        <v>#REF!</v>
      </c>
      <c r="G72" s="792"/>
      <c r="H72" s="481"/>
      <c r="I72" s="481"/>
      <c r="J72" s="16" t="str">
        <f t="shared" si="1"/>
        <v/>
      </c>
      <c r="K72" s="480" t="str">
        <f t="shared" si="4"/>
        <v/>
      </c>
      <c r="L72" s="785" t="str">
        <f>IF('PT 23-AC PRUEBA DE RECORRIDO'!I76="","",'PT 23-AC PRUEBA DE RECORRIDO'!I76)</f>
        <v/>
      </c>
      <c r="M72" s="116"/>
      <c r="N72" s="116"/>
      <c r="O72" s="116"/>
      <c r="P72" s="116"/>
      <c r="Q72" s="116"/>
      <c r="R72" s="116"/>
      <c r="S72" s="116"/>
      <c r="T72" s="116"/>
    </row>
    <row r="73" spans="1:20" ht="29.25" hidden="1" customHeight="1" x14ac:dyDescent="0.25">
      <c r="A73" s="479">
        <v>64</v>
      </c>
      <c r="B73" s="782"/>
      <c r="C73" s="480"/>
      <c r="D73" s="783"/>
      <c r="E73" s="784"/>
      <c r="F73" s="482" t="e">
        <f>IF(#REF!="","",IF(#REF!&gt;=6,"3",IF(AND(#REF!&gt;=3,#REF!&lt;6),"2",IF(AND(#REF!&gt;=0,#REF!&lt;=2),"1",""))))</f>
        <v>#REF!</v>
      </c>
      <c r="G73" s="792"/>
      <c r="H73" s="481"/>
      <c r="I73" s="481"/>
      <c r="J73" s="16" t="str">
        <f t="shared" si="1"/>
        <v/>
      </c>
      <c r="K73" s="480" t="str">
        <f t="shared" si="4"/>
        <v/>
      </c>
      <c r="L73" s="785" t="str">
        <f>IF('PT 23-AC PRUEBA DE RECORRIDO'!I77="","",'PT 23-AC PRUEBA DE RECORRIDO'!I77)</f>
        <v/>
      </c>
      <c r="M73" s="116"/>
      <c r="N73" s="116"/>
      <c r="O73" s="116"/>
      <c r="P73" s="116"/>
      <c r="Q73" s="116"/>
      <c r="R73" s="116"/>
      <c r="S73" s="116"/>
      <c r="T73" s="116"/>
    </row>
    <row r="74" spans="1:20" ht="29.25" hidden="1" customHeight="1" x14ac:dyDescent="0.25">
      <c r="A74" s="479">
        <v>65</v>
      </c>
      <c r="B74" s="782"/>
      <c r="C74" s="480"/>
      <c r="D74" s="783"/>
      <c r="E74" s="784"/>
      <c r="F74" s="482" t="e">
        <f>IF(#REF!="","",IF(#REF!&gt;=6,"3",IF(AND(#REF!&gt;=3,#REF!&lt;6),"2",IF(AND(#REF!&gt;=0,#REF!&lt;=2),"1",""))))</f>
        <v>#REF!</v>
      </c>
      <c r="G74" s="792"/>
      <c r="H74" s="481"/>
      <c r="I74" s="481"/>
      <c r="J74" s="16" t="str">
        <f t="shared" si="1"/>
        <v/>
      </c>
      <c r="K74" s="480" t="str">
        <f t="shared" si="4"/>
        <v/>
      </c>
      <c r="L74" s="785" t="str">
        <f>IF('PT 23-AC PRUEBA DE RECORRIDO'!I78="","",'PT 23-AC PRUEBA DE RECORRIDO'!I78)</f>
        <v/>
      </c>
      <c r="M74" s="116"/>
      <c r="N74" s="116"/>
      <c r="O74" s="116"/>
      <c r="P74" s="116"/>
      <c r="Q74" s="116"/>
      <c r="R74" s="116"/>
      <c r="S74" s="116"/>
      <c r="T74" s="116"/>
    </row>
    <row r="75" spans="1:20" ht="29.25" hidden="1" customHeight="1" x14ac:dyDescent="0.25">
      <c r="A75" s="479">
        <v>66</v>
      </c>
      <c r="B75" s="782"/>
      <c r="C75" s="480"/>
      <c r="D75" s="783"/>
      <c r="E75" s="784"/>
      <c r="F75" s="482" t="e">
        <f>IF(#REF!="","",IF(#REF!&gt;=6,"3",IF(AND(#REF!&gt;=3,#REF!&lt;6),"2",IF(AND(#REF!&gt;=0,#REF!&lt;=2),"1",""))))</f>
        <v>#REF!</v>
      </c>
      <c r="G75" s="792"/>
      <c r="H75" s="481"/>
      <c r="I75" s="481"/>
      <c r="J75" s="16" t="str">
        <f t="shared" ref="J75:J101" si="5">IFERROR(IF(G75="","",IF(G75="SI",F75+3,IF(AND(G75="NO"),F75))),"")</f>
        <v/>
      </c>
      <c r="K75" s="480" t="str">
        <f t="shared" si="4"/>
        <v/>
      </c>
      <c r="L75" s="785" t="str">
        <f>IF('PT 23-AC PRUEBA DE RECORRIDO'!I79="","",'PT 23-AC PRUEBA DE RECORRIDO'!I79)</f>
        <v/>
      </c>
      <c r="M75" s="116"/>
      <c r="N75" s="116"/>
      <c r="O75" s="116"/>
      <c r="P75" s="116"/>
      <c r="Q75" s="116"/>
      <c r="R75" s="116"/>
      <c r="S75" s="116"/>
      <c r="T75" s="116"/>
    </row>
    <row r="76" spans="1:20" ht="29.25" hidden="1" customHeight="1" x14ac:dyDescent="0.25">
      <c r="A76" s="479">
        <v>67</v>
      </c>
      <c r="B76" s="782"/>
      <c r="C76" s="480"/>
      <c r="D76" s="783"/>
      <c r="E76" s="784"/>
      <c r="F76" s="482" t="e">
        <f>IF(#REF!="","",IF(#REF!&gt;=6,"3",IF(AND(#REF!&gt;=3,#REF!&lt;6),"2",IF(AND(#REF!&gt;=0,#REF!&lt;=2),"1",""))))</f>
        <v>#REF!</v>
      </c>
      <c r="G76" s="792"/>
      <c r="H76" s="481"/>
      <c r="I76" s="481"/>
      <c r="J76" s="16" t="str">
        <f t="shared" si="5"/>
        <v/>
      </c>
      <c r="K76" s="480" t="str">
        <f t="shared" si="4"/>
        <v/>
      </c>
      <c r="L76" s="785" t="str">
        <f>IF('PT 23-AC PRUEBA DE RECORRIDO'!I80="","",'PT 23-AC PRUEBA DE RECORRIDO'!I80)</f>
        <v/>
      </c>
      <c r="M76" s="116"/>
      <c r="N76" s="116"/>
      <c r="O76" s="116"/>
      <c r="P76" s="116"/>
      <c r="Q76" s="116"/>
      <c r="R76" s="116"/>
      <c r="S76" s="116"/>
      <c r="T76" s="116"/>
    </row>
    <row r="77" spans="1:20" ht="29.25" hidden="1" customHeight="1" x14ac:dyDescent="0.25">
      <c r="A77" s="479">
        <v>68</v>
      </c>
      <c r="B77" s="782"/>
      <c r="C77" s="480"/>
      <c r="D77" s="783"/>
      <c r="E77" s="784"/>
      <c r="F77" s="482" t="e">
        <f>IF(#REF!="","",IF(#REF!&gt;=6,"3",IF(AND(#REF!&gt;=3,#REF!&lt;6),"2",IF(AND(#REF!&gt;=0,#REF!&lt;=2),"1",""))))</f>
        <v>#REF!</v>
      </c>
      <c r="G77" s="792"/>
      <c r="H77" s="481"/>
      <c r="I77" s="481"/>
      <c r="J77" s="16" t="str">
        <f t="shared" si="5"/>
        <v/>
      </c>
      <c r="K77" s="480" t="str">
        <f t="shared" si="4"/>
        <v/>
      </c>
      <c r="L77" s="785" t="str">
        <f>IF('PT 23-AC PRUEBA DE RECORRIDO'!I81="","",'PT 23-AC PRUEBA DE RECORRIDO'!I81)</f>
        <v/>
      </c>
      <c r="M77" s="116"/>
      <c r="N77" s="116"/>
      <c r="O77" s="116"/>
      <c r="P77" s="116"/>
      <c r="Q77" s="116"/>
      <c r="R77" s="116"/>
      <c r="S77" s="116"/>
      <c r="T77" s="116"/>
    </row>
    <row r="78" spans="1:20" ht="29.25" hidden="1" customHeight="1" x14ac:dyDescent="0.25">
      <c r="A78" s="479">
        <v>69</v>
      </c>
      <c r="B78" s="782"/>
      <c r="C78" s="480"/>
      <c r="D78" s="783"/>
      <c r="E78" s="784"/>
      <c r="F78" s="482" t="e">
        <f>IF(#REF!="","",IF(#REF!&gt;=6,"3",IF(AND(#REF!&gt;=3,#REF!&lt;6),"2",IF(AND(#REF!&gt;=0,#REF!&lt;=2),"1",""))))</f>
        <v>#REF!</v>
      </c>
      <c r="G78" s="792"/>
      <c r="H78" s="481"/>
      <c r="I78" s="481"/>
      <c r="J78" s="16" t="str">
        <f t="shared" si="5"/>
        <v/>
      </c>
      <c r="K78" s="480" t="str">
        <f t="shared" si="4"/>
        <v/>
      </c>
      <c r="L78" s="785" t="str">
        <f>IF('PT 23-AC PRUEBA DE RECORRIDO'!I82="","",'PT 23-AC PRUEBA DE RECORRIDO'!I82)</f>
        <v/>
      </c>
      <c r="M78" s="116"/>
      <c r="N78" s="116"/>
      <c r="O78" s="116"/>
      <c r="P78" s="116"/>
      <c r="Q78" s="116"/>
      <c r="R78" s="116"/>
      <c r="S78" s="116"/>
      <c r="T78" s="116"/>
    </row>
    <row r="79" spans="1:20" ht="29.25" hidden="1" customHeight="1" x14ac:dyDescent="0.25">
      <c r="A79" s="479">
        <v>70</v>
      </c>
      <c r="B79" s="782"/>
      <c r="C79" s="480"/>
      <c r="D79" s="783"/>
      <c r="E79" s="784"/>
      <c r="F79" s="482" t="e">
        <f>IF(#REF!="","",IF(#REF!&gt;=6,"3",IF(AND(#REF!&gt;=3,#REF!&lt;6),"2",IF(AND(#REF!&gt;=0,#REF!&lt;=2),"1",""))))</f>
        <v>#REF!</v>
      </c>
      <c r="G79" s="792"/>
      <c r="H79" s="481"/>
      <c r="I79" s="481"/>
      <c r="J79" s="16" t="str">
        <f t="shared" si="5"/>
        <v/>
      </c>
      <c r="K79" s="480" t="str">
        <f t="shared" si="4"/>
        <v/>
      </c>
      <c r="L79" s="785" t="str">
        <f>IF('PT 23-AC PRUEBA DE RECORRIDO'!I83="","",'PT 23-AC PRUEBA DE RECORRIDO'!I83)</f>
        <v/>
      </c>
      <c r="M79" s="116"/>
      <c r="N79" s="116"/>
      <c r="O79" s="116"/>
      <c r="P79" s="116"/>
      <c r="Q79" s="116"/>
      <c r="R79" s="116"/>
      <c r="S79" s="116"/>
      <c r="T79" s="116"/>
    </row>
    <row r="80" spans="1:20" ht="29.25" hidden="1" customHeight="1" x14ac:dyDescent="0.25">
      <c r="A80" s="479">
        <v>71</v>
      </c>
      <c r="B80" s="782"/>
      <c r="C80" s="480"/>
      <c r="D80" s="783"/>
      <c r="E80" s="784"/>
      <c r="F80" s="482" t="e">
        <f>IF(#REF!="","",IF(#REF!&gt;=6,"3",IF(AND(#REF!&gt;=3,#REF!&lt;6),"2",IF(AND(#REF!&gt;=0,#REF!&lt;=2),"1",""))))</f>
        <v>#REF!</v>
      </c>
      <c r="G80" s="792"/>
      <c r="H80" s="481"/>
      <c r="I80" s="481"/>
      <c r="J80" s="16" t="str">
        <f t="shared" si="5"/>
        <v/>
      </c>
      <c r="K80" s="480" t="str">
        <f t="shared" si="4"/>
        <v/>
      </c>
      <c r="L80" s="785" t="str">
        <f>IF('PT 23-AC PRUEBA DE RECORRIDO'!I84="","",'PT 23-AC PRUEBA DE RECORRIDO'!I84)</f>
        <v/>
      </c>
      <c r="M80" s="116"/>
      <c r="N80" s="116"/>
      <c r="O80" s="116"/>
      <c r="P80" s="116"/>
      <c r="Q80" s="116"/>
      <c r="R80" s="116"/>
      <c r="S80" s="116"/>
      <c r="T80" s="116"/>
    </row>
    <row r="81" spans="1:20" ht="29.25" hidden="1" customHeight="1" x14ac:dyDescent="0.25">
      <c r="A81" s="479">
        <v>72</v>
      </c>
      <c r="B81" s="782"/>
      <c r="C81" s="480"/>
      <c r="D81" s="783"/>
      <c r="E81" s="784"/>
      <c r="F81" s="482" t="e">
        <f>IF(#REF!="","",IF(#REF!&gt;=6,"3",IF(AND(#REF!&gt;=3,#REF!&lt;6),"2",IF(AND(#REF!&gt;=0,#REF!&lt;=2),"1",""))))</f>
        <v>#REF!</v>
      </c>
      <c r="G81" s="792"/>
      <c r="H81" s="481"/>
      <c r="I81" s="481"/>
      <c r="J81" s="16" t="str">
        <f t="shared" si="5"/>
        <v/>
      </c>
      <c r="K81" s="480" t="str">
        <f t="shared" si="4"/>
        <v/>
      </c>
      <c r="L81" s="785" t="str">
        <f>IF('PT 23-AC PRUEBA DE RECORRIDO'!I85="","",'PT 23-AC PRUEBA DE RECORRIDO'!I85)</f>
        <v/>
      </c>
      <c r="M81" s="116"/>
      <c r="N81" s="116"/>
      <c r="O81" s="116"/>
      <c r="P81" s="116"/>
      <c r="Q81" s="116"/>
      <c r="R81" s="116"/>
      <c r="S81" s="116"/>
      <c r="T81" s="116"/>
    </row>
    <row r="82" spans="1:20" ht="29.25" hidden="1" customHeight="1" x14ac:dyDescent="0.25">
      <c r="A82" s="479">
        <v>73</v>
      </c>
      <c r="B82" s="782"/>
      <c r="C82" s="480"/>
      <c r="D82" s="783"/>
      <c r="E82" s="784"/>
      <c r="F82" s="482" t="e">
        <f>IF(#REF!="","",IF(#REF!&gt;=6,"3",IF(AND(#REF!&gt;=3,#REF!&lt;6),"2",IF(AND(#REF!&gt;=0,#REF!&lt;=2),"1",""))))</f>
        <v>#REF!</v>
      </c>
      <c r="G82" s="792"/>
      <c r="H82" s="481"/>
      <c r="I82" s="481"/>
      <c r="J82" s="16" t="str">
        <f t="shared" si="5"/>
        <v/>
      </c>
      <c r="K82" s="480" t="str">
        <f t="shared" si="4"/>
        <v/>
      </c>
      <c r="L82" s="785" t="str">
        <f>IF('PT 23-AC PRUEBA DE RECORRIDO'!I86="","",'PT 23-AC PRUEBA DE RECORRIDO'!I86)</f>
        <v/>
      </c>
      <c r="M82" s="116"/>
      <c r="N82" s="116"/>
      <c r="O82" s="116"/>
      <c r="P82" s="116"/>
      <c r="Q82" s="116"/>
      <c r="R82" s="116"/>
      <c r="S82" s="116"/>
      <c r="T82" s="116"/>
    </row>
    <row r="83" spans="1:20" ht="29.25" hidden="1" customHeight="1" x14ac:dyDescent="0.25">
      <c r="A83" s="479">
        <v>74</v>
      </c>
      <c r="B83" s="782"/>
      <c r="C83" s="480"/>
      <c r="D83" s="783"/>
      <c r="E83" s="784"/>
      <c r="F83" s="482" t="e">
        <f>IF(#REF!="","",IF(#REF!&gt;=6,"3",IF(AND(#REF!&gt;=3,#REF!&lt;6),"2",IF(AND(#REF!&gt;=0,#REF!&lt;=2),"1",""))))</f>
        <v>#REF!</v>
      </c>
      <c r="G83" s="792"/>
      <c r="H83" s="481"/>
      <c r="I83" s="481"/>
      <c r="J83" s="16" t="str">
        <f t="shared" si="5"/>
        <v/>
      </c>
      <c r="K83" s="480" t="str">
        <f t="shared" si="4"/>
        <v/>
      </c>
      <c r="L83" s="785" t="str">
        <f>IF('PT 23-AC PRUEBA DE RECORRIDO'!I87="","",'PT 23-AC PRUEBA DE RECORRIDO'!I87)</f>
        <v/>
      </c>
      <c r="M83" s="116"/>
      <c r="N83" s="116"/>
      <c r="O83" s="116"/>
      <c r="P83" s="116"/>
      <c r="Q83" s="116"/>
      <c r="R83" s="116"/>
      <c r="S83" s="116"/>
      <c r="T83" s="116"/>
    </row>
    <row r="84" spans="1:20" ht="29.25" hidden="1" customHeight="1" x14ac:dyDescent="0.25">
      <c r="A84" s="479">
        <v>75</v>
      </c>
      <c r="B84" s="782"/>
      <c r="C84" s="480"/>
      <c r="D84" s="783"/>
      <c r="E84" s="784"/>
      <c r="F84" s="482" t="e">
        <f>IF(#REF!="","",IF(#REF!&gt;=6,"3",IF(AND(#REF!&gt;=3,#REF!&lt;6),"2",IF(AND(#REF!&gt;=0,#REF!&lt;=2),"1",""))))</f>
        <v>#REF!</v>
      </c>
      <c r="G84" s="792"/>
      <c r="H84" s="481"/>
      <c r="I84" s="481"/>
      <c r="J84" s="16" t="str">
        <f t="shared" si="5"/>
        <v/>
      </c>
      <c r="K84" s="480" t="str">
        <f t="shared" si="4"/>
        <v/>
      </c>
      <c r="L84" s="785" t="str">
        <f>IF('PT 23-AC PRUEBA DE RECORRIDO'!I88="","",'PT 23-AC PRUEBA DE RECORRIDO'!I88)</f>
        <v/>
      </c>
      <c r="M84" s="116"/>
      <c r="N84" s="116"/>
      <c r="O84" s="116"/>
      <c r="P84" s="116"/>
      <c r="Q84" s="116"/>
      <c r="R84" s="116"/>
      <c r="S84" s="116"/>
      <c r="T84" s="116"/>
    </row>
    <row r="85" spans="1:20" ht="29.25" hidden="1" customHeight="1" x14ac:dyDescent="0.25">
      <c r="A85" s="479">
        <v>76</v>
      </c>
      <c r="B85" s="782"/>
      <c r="C85" s="480"/>
      <c r="D85" s="783"/>
      <c r="E85" s="784"/>
      <c r="F85" s="482" t="e">
        <f>IF(#REF!="","",IF(#REF!&gt;=6,"3",IF(AND(#REF!&gt;=3,#REF!&lt;6),"2",IF(AND(#REF!&gt;=0,#REF!&lt;=2),"1",""))))</f>
        <v>#REF!</v>
      </c>
      <c r="G85" s="792"/>
      <c r="H85" s="481"/>
      <c r="I85" s="481"/>
      <c r="J85" s="16" t="str">
        <f t="shared" si="5"/>
        <v/>
      </c>
      <c r="K85" s="480" t="str">
        <f t="shared" si="4"/>
        <v/>
      </c>
      <c r="L85" s="785" t="str">
        <f>IF('PT 23-AC PRUEBA DE RECORRIDO'!I89="","",'PT 23-AC PRUEBA DE RECORRIDO'!I89)</f>
        <v/>
      </c>
      <c r="M85" s="116"/>
      <c r="N85" s="116"/>
      <c r="O85" s="116"/>
      <c r="P85" s="116"/>
      <c r="Q85" s="116"/>
      <c r="R85" s="116"/>
      <c r="S85" s="116"/>
      <c r="T85" s="116"/>
    </row>
    <row r="86" spans="1:20" ht="29.25" hidden="1" customHeight="1" x14ac:dyDescent="0.25">
      <c r="A86" s="479">
        <v>77</v>
      </c>
      <c r="B86" s="782"/>
      <c r="C86" s="480"/>
      <c r="D86" s="783"/>
      <c r="E86" s="784"/>
      <c r="F86" s="482" t="e">
        <f>IF(#REF!="","",IF(#REF!&gt;=6,"3",IF(AND(#REF!&gt;=3,#REF!&lt;6),"2",IF(AND(#REF!&gt;=0,#REF!&lt;=2),"1",""))))</f>
        <v>#REF!</v>
      </c>
      <c r="G86" s="792"/>
      <c r="H86" s="481"/>
      <c r="I86" s="481"/>
      <c r="J86" s="16" t="str">
        <f t="shared" si="5"/>
        <v/>
      </c>
      <c r="K86" s="480" t="str">
        <f t="shared" si="4"/>
        <v/>
      </c>
      <c r="L86" s="785" t="str">
        <f>IF('PT 23-AC PRUEBA DE RECORRIDO'!I90="","",'PT 23-AC PRUEBA DE RECORRIDO'!I90)</f>
        <v/>
      </c>
      <c r="M86" s="116"/>
      <c r="N86" s="116"/>
      <c r="O86" s="116"/>
      <c r="P86" s="116"/>
      <c r="Q86" s="116"/>
      <c r="R86" s="116"/>
      <c r="S86" s="116"/>
      <c r="T86" s="116"/>
    </row>
    <row r="87" spans="1:20" ht="29.25" hidden="1" customHeight="1" x14ac:dyDescent="0.25">
      <c r="A87" s="479">
        <v>78</v>
      </c>
      <c r="B87" s="782"/>
      <c r="C87" s="480"/>
      <c r="D87" s="783"/>
      <c r="E87" s="784"/>
      <c r="F87" s="482" t="e">
        <f>IF(#REF!="","",IF(#REF!&gt;=6,"3",IF(AND(#REF!&gt;=3,#REF!&lt;6),"2",IF(AND(#REF!&gt;=0,#REF!&lt;=2),"1",""))))</f>
        <v>#REF!</v>
      </c>
      <c r="G87" s="792"/>
      <c r="H87" s="481"/>
      <c r="I87" s="481"/>
      <c r="J87" s="16" t="str">
        <f t="shared" si="5"/>
        <v/>
      </c>
      <c r="K87" s="480" t="str">
        <f t="shared" si="4"/>
        <v/>
      </c>
      <c r="L87" s="785" t="str">
        <f>IF('PT 23-AC PRUEBA DE RECORRIDO'!I91="","",'PT 23-AC PRUEBA DE RECORRIDO'!I91)</f>
        <v/>
      </c>
      <c r="M87" s="116"/>
      <c r="N87" s="116"/>
      <c r="O87" s="116"/>
      <c r="P87" s="116"/>
      <c r="Q87" s="116"/>
      <c r="R87" s="116"/>
      <c r="S87" s="116"/>
      <c r="T87" s="116"/>
    </row>
    <row r="88" spans="1:20" ht="29.25" hidden="1" customHeight="1" x14ac:dyDescent="0.25">
      <c r="A88" s="479">
        <v>79</v>
      </c>
      <c r="B88" s="782"/>
      <c r="C88" s="480"/>
      <c r="D88" s="783"/>
      <c r="E88" s="784"/>
      <c r="F88" s="482" t="e">
        <f>IF(#REF!="","",IF(#REF!&gt;=6,"3",IF(AND(#REF!&gt;=3,#REF!&lt;6),"2",IF(AND(#REF!&gt;=0,#REF!&lt;=2),"1",""))))</f>
        <v>#REF!</v>
      </c>
      <c r="G88" s="792"/>
      <c r="H88" s="481"/>
      <c r="I88" s="481"/>
      <c r="J88" s="16" t="str">
        <f t="shared" si="5"/>
        <v/>
      </c>
      <c r="K88" s="480" t="str">
        <f t="shared" si="4"/>
        <v/>
      </c>
      <c r="L88" s="785" t="str">
        <f>IF('PT 23-AC PRUEBA DE RECORRIDO'!I92="","",'PT 23-AC PRUEBA DE RECORRIDO'!I92)</f>
        <v/>
      </c>
      <c r="M88" s="116"/>
      <c r="N88" s="116"/>
      <c r="O88" s="116"/>
      <c r="P88" s="116"/>
      <c r="Q88" s="116"/>
      <c r="R88" s="116"/>
      <c r="S88" s="116"/>
      <c r="T88" s="116"/>
    </row>
    <row r="89" spans="1:20" ht="29.25" hidden="1" customHeight="1" x14ac:dyDescent="0.25">
      <c r="A89" s="479">
        <v>80</v>
      </c>
      <c r="B89" s="782"/>
      <c r="C89" s="480"/>
      <c r="D89" s="783"/>
      <c r="E89" s="784"/>
      <c r="F89" s="482" t="e">
        <f>IF(#REF!="","",IF(#REF!&gt;=6,"3",IF(AND(#REF!&gt;=3,#REF!&lt;6),"2",IF(AND(#REF!&gt;=0,#REF!&lt;=2),"1",""))))</f>
        <v>#REF!</v>
      </c>
      <c r="G89" s="792"/>
      <c r="H89" s="481"/>
      <c r="I89" s="481"/>
      <c r="J89" s="16" t="str">
        <f t="shared" si="5"/>
        <v/>
      </c>
      <c r="K89" s="480" t="str">
        <f t="shared" si="4"/>
        <v/>
      </c>
      <c r="L89" s="785" t="str">
        <f>IF('PT 23-AC PRUEBA DE RECORRIDO'!I93="","",'PT 23-AC PRUEBA DE RECORRIDO'!I93)</f>
        <v/>
      </c>
      <c r="M89" s="116"/>
      <c r="N89" s="116"/>
      <c r="O89" s="116"/>
      <c r="P89" s="116"/>
      <c r="Q89" s="116"/>
      <c r="R89" s="116"/>
      <c r="S89" s="116"/>
      <c r="T89" s="116"/>
    </row>
    <row r="90" spans="1:20" ht="29.25" hidden="1" customHeight="1" x14ac:dyDescent="0.25">
      <c r="A90" s="479">
        <v>81</v>
      </c>
      <c r="B90" s="782"/>
      <c r="C90" s="480"/>
      <c r="D90" s="783"/>
      <c r="E90" s="784"/>
      <c r="F90" s="482" t="e">
        <f>IF(#REF!="","",IF(#REF!&gt;=6,"3",IF(AND(#REF!&gt;=3,#REF!&lt;6),"2",IF(AND(#REF!&gt;=0,#REF!&lt;=2),"1",""))))</f>
        <v>#REF!</v>
      </c>
      <c r="G90" s="792"/>
      <c r="H90" s="481"/>
      <c r="I90" s="481"/>
      <c r="J90" s="16" t="str">
        <f t="shared" si="5"/>
        <v/>
      </c>
      <c r="K90" s="480" t="str">
        <f t="shared" si="4"/>
        <v/>
      </c>
      <c r="L90" s="785" t="str">
        <f>IF('PT 23-AC PRUEBA DE RECORRIDO'!I94="","",'PT 23-AC PRUEBA DE RECORRIDO'!I94)</f>
        <v/>
      </c>
      <c r="M90" s="116"/>
      <c r="N90" s="116"/>
      <c r="O90" s="116"/>
      <c r="P90" s="116"/>
      <c r="Q90" s="116"/>
      <c r="R90" s="116"/>
      <c r="S90" s="116"/>
      <c r="T90" s="116"/>
    </row>
    <row r="91" spans="1:20" ht="29.25" hidden="1" customHeight="1" x14ac:dyDescent="0.25">
      <c r="A91" s="479">
        <v>82</v>
      </c>
      <c r="B91" s="782"/>
      <c r="C91" s="480"/>
      <c r="D91" s="783"/>
      <c r="E91" s="784"/>
      <c r="F91" s="482" t="e">
        <f>IF(#REF!="","",IF(#REF!&gt;=6,"3",IF(AND(#REF!&gt;=3,#REF!&lt;6),"2",IF(AND(#REF!&gt;=0,#REF!&lt;=2),"1",""))))</f>
        <v>#REF!</v>
      </c>
      <c r="G91" s="792"/>
      <c r="H91" s="481"/>
      <c r="I91" s="481"/>
      <c r="J91" s="16" t="str">
        <f t="shared" si="5"/>
        <v/>
      </c>
      <c r="K91" s="480" t="str">
        <f t="shared" si="4"/>
        <v/>
      </c>
      <c r="L91" s="785" t="str">
        <f>IF('PT 23-AC PRUEBA DE RECORRIDO'!I95="","",'PT 23-AC PRUEBA DE RECORRIDO'!I95)</f>
        <v/>
      </c>
      <c r="M91" s="116"/>
      <c r="N91" s="116"/>
      <c r="O91" s="116"/>
      <c r="P91" s="116"/>
      <c r="Q91" s="116"/>
      <c r="R91" s="116"/>
      <c r="S91" s="116"/>
      <c r="T91" s="116"/>
    </row>
    <row r="92" spans="1:20" ht="29.25" hidden="1" customHeight="1" x14ac:dyDescent="0.25">
      <c r="A92" s="479">
        <v>83</v>
      </c>
      <c r="B92" s="782"/>
      <c r="C92" s="480"/>
      <c r="D92" s="783"/>
      <c r="E92" s="784"/>
      <c r="F92" s="482" t="e">
        <f>IF(#REF!="","",IF(#REF!&gt;=6,"3",IF(AND(#REF!&gt;=3,#REF!&lt;6),"2",IF(AND(#REF!&gt;=0,#REF!&lt;=2),"1",""))))</f>
        <v>#REF!</v>
      </c>
      <c r="G92" s="792"/>
      <c r="H92" s="481"/>
      <c r="I92" s="481"/>
      <c r="J92" s="16" t="str">
        <f t="shared" si="5"/>
        <v/>
      </c>
      <c r="K92" s="480" t="str">
        <f t="shared" si="4"/>
        <v/>
      </c>
      <c r="L92" s="785" t="str">
        <f>IF('PT 23-AC PRUEBA DE RECORRIDO'!I96="","",'PT 23-AC PRUEBA DE RECORRIDO'!I96)</f>
        <v/>
      </c>
      <c r="M92" s="116"/>
      <c r="N92" s="116"/>
      <c r="O92" s="116"/>
      <c r="P92" s="116"/>
      <c r="Q92" s="116"/>
      <c r="R92" s="116"/>
      <c r="S92" s="116"/>
      <c r="T92" s="116"/>
    </row>
    <row r="93" spans="1:20" ht="29.25" hidden="1" customHeight="1" x14ac:dyDescent="0.25">
      <c r="A93" s="479">
        <v>84</v>
      </c>
      <c r="B93" s="782"/>
      <c r="C93" s="480"/>
      <c r="D93" s="783"/>
      <c r="E93" s="784"/>
      <c r="F93" s="482" t="e">
        <f>IF(#REF!="","",IF(#REF!&gt;=6,"3",IF(AND(#REF!&gt;=3,#REF!&lt;6),"2",IF(AND(#REF!&gt;=0,#REF!&lt;=2),"1",""))))</f>
        <v>#REF!</v>
      </c>
      <c r="G93" s="792"/>
      <c r="H93" s="481"/>
      <c r="I93" s="481"/>
      <c r="J93" s="16" t="str">
        <f t="shared" si="5"/>
        <v/>
      </c>
      <c r="K93" s="480" t="str">
        <f t="shared" si="4"/>
        <v/>
      </c>
      <c r="L93" s="785" t="str">
        <f>IF('PT 23-AC PRUEBA DE RECORRIDO'!I97="","",'PT 23-AC PRUEBA DE RECORRIDO'!I97)</f>
        <v/>
      </c>
      <c r="M93" s="116"/>
      <c r="N93" s="116"/>
      <c r="O93" s="116"/>
      <c r="P93" s="116"/>
      <c r="Q93" s="116"/>
      <c r="R93" s="116"/>
      <c r="S93" s="116"/>
      <c r="T93" s="116"/>
    </row>
    <row r="94" spans="1:20" ht="29.25" hidden="1" customHeight="1" x14ac:dyDescent="0.25">
      <c r="A94" s="479">
        <v>85</v>
      </c>
      <c r="B94" s="782"/>
      <c r="C94" s="480"/>
      <c r="D94" s="783"/>
      <c r="E94" s="784"/>
      <c r="F94" s="482" t="e">
        <f>IF(#REF!="","",IF(#REF!&gt;=6,"3",IF(AND(#REF!&gt;=3,#REF!&lt;6),"2",IF(AND(#REF!&gt;=0,#REF!&lt;=2),"1",""))))</f>
        <v>#REF!</v>
      </c>
      <c r="G94" s="792"/>
      <c r="H94" s="481"/>
      <c r="I94" s="481"/>
      <c r="J94" s="16" t="str">
        <f t="shared" si="5"/>
        <v/>
      </c>
      <c r="K94" s="480" t="str">
        <f t="shared" si="4"/>
        <v/>
      </c>
      <c r="L94" s="785" t="str">
        <f>IF('PT 23-AC PRUEBA DE RECORRIDO'!I98="","",'PT 23-AC PRUEBA DE RECORRIDO'!I98)</f>
        <v/>
      </c>
      <c r="M94" s="116"/>
      <c r="N94" s="116"/>
      <c r="O94" s="116"/>
      <c r="P94" s="116"/>
      <c r="Q94" s="116"/>
      <c r="R94" s="116"/>
      <c r="S94" s="116"/>
      <c r="T94" s="116"/>
    </row>
    <row r="95" spans="1:20" ht="29.25" hidden="1" customHeight="1" x14ac:dyDescent="0.25">
      <c r="A95" s="479">
        <v>86</v>
      </c>
      <c r="B95" s="782"/>
      <c r="C95" s="480"/>
      <c r="D95" s="783"/>
      <c r="E95" s="784"/>
      <c r="F95" s="482" t="e">
        <f>IF(#REF!="","",IF(#REF!&gt;=6,"3",IF(AND(#REF!&gt;=3,#REF!&lt;6),"2",IF(AND(#REF!&gt;=0,#REF!&lt;=2),"1",""))))</f>
        <v>#REF!</v>
      </c>
      <c r="G95" s="792"/>
      <c r="H95" s="481"/>
      <c r="I95" s="481"/>
      <c r="J95" s="16" t="str">
        <f t="shared" si="5"/>
        <v/>
      </c>
      <c r="K95" s="480" t="str">
        <f t="shared" ref="K95:K99" si="6">IF(OR(J95="3"),"ALTO",IF(OR(J95="2"),"MEDIO",IF(J95="1","BAJO",IF(G95="SI","CRÍTICO",""))))</f>
        <v/>
      </c>
      <c r="L95" s="785" t="str">
        <f>IF('PT 23-AC PRUEBA DE RECORRIDO'!I99="","",'PT 23-AC PRUEBA DE RECORRIDO'!I99)</f>
        <v/>
      </c>
      <c r="M95" s="116"/>
      <c r="N95" s="116"/>
      <c r="O95" s="116"/>
      <c r="P95" s="116"/>
      <c r="Q95" s="116"/>
      <c r="R95" s="116"/>
      <c r="S95" s="116"/>
      <c r="T95" s="116"/>
    </row>
    <row r="96" spans="1:20" ht="29.25" hidden="1" customHeight="1" x14ac:dyDescent="0.25">
      <c r="A96" s="479">
        <v>87</v>
      </c>
      <c r="B96" s="782"/>
      <c r="C96" s="480"/>
      <c r="D96" s="783"/>
      <c r="E96" s="784"/>
      <c r="F96" s="482" t="e">
        <f>IF(#REF!="","",IF(#REF!&gt;=6,"3",IF(AND(#REF!&gt;=3,#REF!&lt;6),"2",IF(AND(#REF!&gt;=0,#REF!&lt;=2),"1",""))))</f>
        <v>#REF!</v>
      </c>
      <c r="G96" s="792"/>
      <c r="H96" s="481"/>
      <c r="I96" s="481"/>
      <c r="J96" s="16" t="str">
        <f t="shared" si="5"/>
        <v/>
      </c>
      <c r="K96" s="480" t="str">
        <f t="shared" si="6"/>
        <v/>
      </c>
      <c r="L96" s="785" t="str">
        <f>IF('PT 23-AC PRUEBA DE RECORRIDO'!I100="","",'PT 23-AC PRUEBA DE RECORRIDO'!I100)</f>
        <v/>
      </c>
      <c r="M96" s="116"/>
      <c r="N96" s="116"/>
      <c r="O96" s="116"/>
      <c r="P96" s="116"/>
      <c r="Q96" s="116"/>
      <c r="R96" s="116"/>
      <c r="S96" s="116"/>
      <c r="T96" s="116"/>
    </row>
    <row r="97" spans="1:20" ht="29.25" hidden="1" customHeight="1" x14ac:dyDescent="0.25">
      <c r="A97" s="479">
        <v>88</v>
      </c>
      <c r="B97" s="782"/>
      <c r="C97" s="480"/>
      <c r="D97" s="783"/>
      <c r="E97" s="784"/>
      <c r="F97" s="482" t="e">
        <f>IF(#REF!="","",IF(#REF!&gt;=6,"3",IF(AND(#REF!&gt;=3,#REF!&lt;6),"2",IF(AND(#REF!&gt;=0,#REF!&lt;=2),"1",""))))</f>
        <v>#REF!</v>
      </c>
      <c r="G97" s="792"/>
      <c r="H97" s="481"/>
      <c r="I97" s="481"/>
      <c r="J97" s="16" t="str">
        <f t="shared" si="5"/>
        <v/>
      </c>
      <c r="K97" s="480" t="str">
        <f t="shared" si="6"/>
        <v/>
      </c>
      <c r="L97" s="785" t="str">
        <f>IF('PT 23-AC PRUEBA DE RECORRIDO'!I101="","",'PT 23-AC PRUEBA DE RECORRIDO'!I101)</f>
        <v/>
      </c>
      <c r="M97" s="116"/>
      <c r="N97" s="116"/>
      <c r="O97" s="116"/>
      <c r="P97" s="116"/>
      <c r="Q97" s="116"/>
      <c r="R97" s="116"/>
      <c r="S97" s="116"/>
      <c r="T97" s="116"/>
    </row>
    <row r="98" spans="1:20" ht="29.25" hidden="1" customHeight="1" x14ac:dyDescent="0.25">
      <c r="A98" s="479">
        <v>89</v>
      </c>
      <c r="B98" s="782"/>
      <c r="C98" s="480"/>
      <c r="D98" s="783"/>
      <c r="E98" s="784"/>
      <c r="F98" s="482" t="e">
        <f>IF(#REF!="","",IF(#REF!&gt;=6,"3",IF(AND(#REF!&gt;=3,#REF!&lt;6),"2",IF(AND(#REF!&gt;=0,#REF!&lt;=2),"1",""))))</f>
        <v>#REF!</v>
      </c>
      <c r="G98" s="792"/>
      <c r="H98" s="481"/>
      <c r="I98" s="481"/>
      <c r="J98" s="16" t="str">
        <f t="shared" si="5"/>
        <v/>
      </c>
      <c r="K98" s="480" t="str">
        <f t="shared" si="6"/>
        <v/>
      </c>
      <c r="L98" s="785" t="str">
        <f>IF('PT 23-AC PRUEBA DE RECORRIDO'!I102="","",'PT 23-AC PRUEBA DE RECORRIDO'!I102)</f>
        <v/>
      </c>
      <c r="M98" s="116"/>
      <c r="N98" s="116"/>
      <c r="O98" s="116"/>
      <c r="P98" s="116"/>
      <c r="Q98" s="116"/>
      <c r="R98" s="116"/>
      <c r="S98" s="116"/>
      <c r="T98" s="116"/>
    </row>
    <row r="99" spans="1:20" ht="29.25" hidden="1" customHeight="1" x14ac:dyDescent="0.25">
      <c r="A99" s="479">
        <v>90</v>
      </c>
      <c r="B99" s="782"/>
      <c r="C99" s="480"/>
      <c r="D99" s="783"/>
      <c r="E99" s="784"/>
      <c r="F99" s="482" t="e">
        <f>IF(#REF!="","",IF(#REF!&gt;=6,"3",IF(AND(#REF!&gt;=3,#REF!&lt;6),"2",IF(AND(#REF!&gt;=0,#REF!&lt;=2),"1",""))))</f>
        <v>#REF!</v>
      </c>
      <c r="G99" s="792"/>
      <c r="H99" s="481"/>
      <c r="I99" s="481"/>
      <c r="J99" s="16" t="str">
        <f t="shared" si="5"/>
        <v/>
      </c>
      <c r="K99" s="480" t="str">
        <f t="shared" si="6"/>
        <v/>
      </c>
      <c r="L99" s="785" t="str">
        <f>IF('PT 23-AC PRUEBA DE RECORRIDO'!I103="","",'PT 23-AC PRUEBA DE RECORRIDO'!I103)</f>
        <v/>
      </c>
      <c r="M99" s="116"/>
      <c r="N99" s="116"/>
      <c r="O99" s="116"/>
      <c r="P99" s="116"/>
      <c r="Q99" s="116"/>
      <c r="R99" s="116"/>
      <c r="S99" s="116"/>
      <c r="T99" s="116"/>
    </row>
    <row r="100" spans="1:20" ht="29.25" hidden="1" customHeight="1" x14ac:dyDescent="0.25">
      <c r="A100" s="479">
        <v>91</v>
      </c>
      <c r="B100" s="782"/>
      <c r="C100" s="480"/>
      <c r="D100" s="783"/>
      <c r="E100" s="784"/>
      <c r="F100" s="482"/>
      <c r="G100" s="792"/>
      <c r="H100" s="481"/>
      <c r="I100" s="481"/>
      <c r="J100" s="16" t="str">
        <f t="shared" si="5"/>
        <v/>
      </c>
      <c r="K100" s="480"/>
      <c r="L100" s="785" t="str">
        <f>IF('PT 23-AC PRUEBA DE RECORRIDO'!I104="","",'PT 23-AC PRUEBA DE RECORRIDO'!I104)</f>
        <v/>
      </c>
      <c r="M100" s="116"/>
      <c r="N100" s="116"/>
      <c r="O100" s="116"/>
      <c r="P100" s="116"/>
      <c r="Q100" s="116"/>
      <c r="R100" s="116"/>
      <c r="S100" s="116"/>
      <c r="T100" s="116"/>
    </row>
    <row r="101" spans="1:20" ht="29.25" hidden="1" customHeight="1" x14ac:dyDescent="0.25">
      <c r="A101" s="479">
        <v>92</v>
      </c>
      <c r="B101" s="782"/>
      <c r="C101" s="480"/>
      <c r="D101" s="783"/>
      <c r="E101" s="784"/>
      <c r="F101" s="482" t="e">
        <f>IF(#REF!="","",IF(#REF!&gt;=6,"3",IF(AND(#REF!&gt;=3,#REF!&lt;6),"2",IF(AND(#REF!&gt;=0,#REF!&lt;=2),"1",""))))</f>
        <v>#REF!</v>
      </c>
      <c r="G101" s="792"/>
      <c r="H101" s="481"/>
      <c r="I101" s="481"/>
      <c r="J101" s="16" t="str">
        <f t="shared" si="5"/>
        <v/>
      </c>
      <c r="K101" s="480" t="str">
        <f>IF(OR(J101="3"),"ALTO",IF(OR(J101="2"),"MEDIO",IF(J101="1","BAJO",IF(G101="SI","CRÍTICO",""))))</f>
        <v/>
      </c>
      <c r="L101" s="785" t="str">
        <f>IF('PT 23-AC PRUEBA DE RECORRIDO'!I105="","",'PT 23-AC PRUEBA DE RECORRIDO'!I105)</f>
        <v/>
      </c>
      <c r="M101" s="116"/>
      <c r="N101" s="116"/>
      <c r="O101" s="116"/>
      <c r="P101" s="116"/>
      <c r="Q101" s="116"/>
      <c r="R101" s="116"/>
      <c r="S101" s="116"/>
      <c r="T101" s="116"/>
    </row>
    <row r="102" spans="1:20" s="91" customFormat="1" x14ac:dyDescent="0.25">
      <c r="A102" s="802"/>
      <c r="B102" s="803"/>
      <c r="C102" s="803"/>
      <c r="D102" s="803"/>
      <c r="E102" s="803"/>
      <c r="F102" s="803"/>
      <c r="G102" s="803"/>
      <c r="H102" s="803"/>
      <c r="I102" s="803"/>
      <c r="J102" s="803"/>
      <c r="K102" s="803"/>
      <c r="L102" s="804"/>
      <c r="M102" s="92"/>
      <c r="N102" s="92"/>
      <c r="O102" s="92"/>
      <c r="P102" s="92"/>
      <c r="Q102" s="92"/>
      <c r="R102" s="92"/>
      <c r="S102" s="92"/>
      <c r="T102" s="92"/>
    </row>
    <row r="103" spans="1:20" s="91" customFormat="1" ht="12.75" x14ac:dyDescent="0.25">
      <c r="A103" s="805"/>
      <c r="B103" s="579" t="s">
        <v>226</v>
      </c>
      <c r="C103" s="579" t="s">
        <v>346</v>
      </c>
      <c r="D103" s="579" t="s">
        <v>592</v>
      </c>
      <c r="E103" s="92"/>
      <c r="F103" s="92"/>
      <c r="G103" s="92"/>
      <c r="H103" s="92"/>
      <c r="I103" s="92"/>
      <c r="J103" s="92"/>
      <c r="K103" s="92"/>
      <c r="L103" s="806"/>
      <c r="M103" s="92"/>
      <c r="N103" s="92"/>
      <c r="O103" s="92"/>
      <c r="P103" s="92"/>
      <c r="Q103" s="92"/>
      <c r="R103" s="92"/>
      <c r="S103" s="92"/>
      <c r="T103" s="92"/>
    </row>
    <row r="104" spans="1:20" s="91" customFormat="1" ht="12.75" x14ac:dyDescent="0.25">
      <c r="A104" s="805"/>
      <c r="B104" s="797"/>
      <c r="C104" s="655"/>
      <c r="D104" s="655"/>
      <c r="E104" s="92"/>
      <c r="F104" s="92"/>
      <c r="G104" s="92"/>
      <c r="H104" s="92"/>
      <c r="I104" s="92"/>
      <c r="J104" s="92"/>
      <c r="K104" s="92"/>
      <c r="L104" s="806"/>
      <c r="M104" s="92"/>
      <c r="N104" s="92"/>
      <c r="O104" s="92"/>
      <c r="P104" s="92"/>
      <c r="Q104" s="92"/>
      <c r="R104" s="92"/>
      <c r="S104" s="92"/>
      <c r="T104" s="92"/>
    </row>
    <row r="105" spans="1:20" s="91" customFormat="1" ht="12.75" x14ac:dyDescent="0.25">
      <c r="A105" s="807"/>
      <c r="B105" s="797"/>
      <c r="C105" s="655"/>
      <c r="D105" s="655"/>
      <c r="E105" s="808"/>
      <c r="F105" s="808"/>
      <c r="G105" s="808"/>
      <c r="H105" s="808"/>
      <c r="I105" s="808"/>
      <c r="J105" s="808"/>
      <c r="K105" s="808"/>
      <c r="L105" s="809"/>
      <c r="M105" s="92"/>
      <c r="N105" s="92"/>
      <c r="O105" s="92"/>
      <c r="P105" s="92"/>
      <c r="Q105" s="92"/>
      <c r="R105" s="92"/>
      <c r="S105" s="92"/>
      <c r="T105" s="92"/>
    </row>
    <row r="106" spans="1:20" s="91" customFormat="1" ht="12.75" x14ac:dyDescent="0.25">
      <c r="B106" s="800"/>
      <c r="C106" s="801"/>
      <c r="D106" s="801"/>
      <c r="M106" s="92"/>
      <c r="N106" s="92"/>
      <c r="O106" s="92"/>
      <c r="P106" s="92"/>
      <c r="Q106" s="92"/>
      <c r="R106" s="92"/>
      <c r="S106" s="92"/>
      <c r="T106" s="92"/>
    </row>
    <row r="107" spans="1:20" s="91" customFormat="1" ht="12.75" x14ac:dyDescent="0.25">
      <c r="B107" s="800"/>
      <c r="C107" s="801"/>
      <c r="D107" s="801"/>
      <c r="M107" s="92"/>
      <c r="N107" s="92"/>
      <c r="O107" s="92"/>
      <c r="P107" s="92"/>
      <c r="Q107" s="92"/>
      <c r="R107" s="92"/>
      <c r="S107" s="92"/>
      <c r="T107" s="92"/>
    </row>
    <row r="108" spans="1:20" s="91" customFormat="1" ht="12.75" x14ac:dyDescent="0.25">
      <c r="B108" s="800"/>
      <c r="C108" s="801"/>
      <c r="D108" s="801"/>
      <c r="M108" s="92"/>
      <c r="N108" s="92"/>
      <c r="O108" s="92"/>
      <c r="P108" s="92"/>
      <c r="Q108" s="92"/>
      <c r="R108" s="92"/>
      <c r="S108" s="92"/>
      <c r="T108" s="92"/>
    </row>
    <row r="109" spans="1:20" s="91" customFormat="1" ht="12.75" x14ac:dyDescent="0.25">
      <c r="B109" s="800"/>
      <c r="C109" s="801"/>
      <c r="D109" s="801"/>
      <c r="M109" s="92"/>
      <c r="N109" s="92"/>
      <c r="O109" s="92"/>
      <c r="P109" s="92"/>
      <c r="Q109" s="92"/>
      <c r="R109" s="92"/>
      <c r="S109" s="92"/>
      <c r="T109" s="92"/>
    </row>
    <row r="110" spans="1:20" s="91" customFormat="1" ht="12.75" x14ac:dyDescent="0.25">
      <c r="B110" s="800"/>
      <c r="C110" s="801"/>
      <c r="D110" s="801"/>
      <c r="M110" s="92"/>
      <c r="N110" s="92"/>
      <c r="O110" s="92"/>
      <c r="P110" s="92"/>
      <c r="Q110" s="92"/>
      <c r="R110" s="92"/>
      <c r="S110" s="92"/>
      <c r="T110" s="92"/>
    </row>
    <row r="111" spans="1:20" s="91" customFormat="1" ht="12.75" x14ac:dyDescent="0.25">
      <c r="B111" s="800"/>
      <c r="C111" s="801"/>
      <c r="D111" s="801"/>
      <c r="M111" s="92"/>
      <c r="N111" s="92"/>
      <c r="O111" s="92"/>
      <c r="P111" s="92"/>
      <c r="Q111" s="92"/>
      <c r="R111" s="92"/>
      <c r="S111" s="92"/>
      <c r="T111" s="92"/>
    </row>
    <row r="112" spans="1:20" s="91" customFormat="1" ht="12.75" x14ac:dyDescent="0.25">
      <c r="B112" s="800"/>
      <c r="C112" s="801"/>
      <c r="D112" s="801"/>
      <c r="M112" s="92"/>
      <c r="N112" s="92"/>
      <c r="O112" s="92"/>
      <c r="P112" s="92"/>
      <c r="Q112" s="92"/>
      <c r="R112" s="92"/>
      <c r="S112" s="92"/>
      <c r="T112" s="92"/>
    </row>
    <row r="113" spans="2:20" s="91" customFormat="1" ht="12.75" x14ac:dyDescent="0.25">
      <c r="B113" s="800"/>
      <c r="C113" s="801"/>
      <c r="D113" s="801"/>
      <c r="M113" s="92"/>
      <c r="N113" s="92"/>
      <c r="O113" s="92"/>
      <c r="P113" s="92"/>
      <c r="Q113" s="92"/>
      <c r="R113" s="92"/>
      <c r="S113" s="92"/>
      <c r="T113" s="92"/>
    </row>
    <row r="114" spans="2:20" s="91" customFormat="1" ht="12.75" x14ac:dyDescent="0.25">
      <c r="B114" s="800"/>
      <c r="C114" s="801"/>
      <c r="D114" s="801"/>
      <c r="M114" s="92"/>
      <c r="N114" s="92"/>
      <c r="O114" s="92"/>
      <c r="P114" s="92"/>
      <c r="Q114" s="92"/>
      <c r="R114" s="92"/>
      <c r="S114" s="92"/>
      <c r="T114" s="92"/>
    </row>
    <row r="115" spans="2:20" s="91" customFormat="1" ht="12.75" x14ac:dyDescent="0.25">
      <c r="B115" s="800"/>
      <c r="C115" s="801"/>
      <c r="D115" s="801"/>
      <c r="M115" s="92"/>
      <c r="N115" s="92"/>
      <c r="O115" s="92"/>
      <c r="P115" s="92"/>
      <c r="Q115" s="92"/>
      <c r="R115" s="92"/>
      <c r="S115" s="92"/>
      <c r="T115" s="92"/>
    </row>
    <row r="116" spans="2:20" s="91" customFormat="1" ht="12.75" x14ac:dyDescent="0.25">
      <c r="B116" s="800"/>
      <c r="C116" s="801"/>
      <c r="D116" s="801"/>
      <c r="M116" s="92"/>
      <c r="N116" s="92"/>
      <c r="O116" s="92"/>
      <c r="P116" s="92"/>
      <c r="Q116" s="92"/>
      <c r="R116" s="92"/>
      <c r="S116" s="92"/>
      <c r="T116" s="92"/>
    </row>
    <row r="117" spans="2:20" s="91" customFormat="1" x14ac:dyDescent="0.25">
      <c r="M117" s="92"/>
      <c r="N117" s="92"/>
      <c r="O117" s="92"/>
      <c r="P117" s="92"/>
      <c r="Q117" s="92"/>
      <c r="R117" s="92"/>
      <c r="S117" s="92"/>
      <c r="T117" s="92"/>
    </row>
    <row r="118" spans="2:20" s="91" customFormat="1" x14ac:dyDescent="0.25">
      <c r="M118" s="92"/>
      <c r="N118" s="92"/>
      <c r="O118" s="92"/>
      <c r="P118" s="92"/>
      <c r="Q118" s="92"/>
      <c r="R118" s="92"/>
      <c r="S118" s="92"/>
      <c r="T118" s="92"/>
    </row>
    <row r="119" spans="2:20" s="91" customFormat="1" x14ac:dyDescent="0.25">
      <c r="C119" s="688"/>
      <c r="D119" s="688"/>
      <c r="M119" s="92"/>
      <c r="N119" s="92"/>
      <c r="O119" s="92"/>
      <c r="P119" s="92"/>
      <c r="Q119" s="92"/>
      <c r="R119" s="92"/>
      <c r="S119" s="92"/>
      <c r="T119" s="92"/>
    </row>
    <row r="120" spans="2:20" s="91" customFormat="1" x14ac:dyDescent="0.25">
      <c r="C120" s="688"/>
      <c r="D120" s="688"/>
      <c r="M120" s="92"/>
      <c r="N120" s="92"/>
      <c r="O120" s="92"/>
      <c r="P120" s="92"/>
      <c r="Q120" s="92"/>
      <c r="R120" s="92"/>
      <c r="S120" s="92"/>
      <c r="T120" s="92"/>
    </row>
    <row r="121" spans="2:20" s="91" customFormat="1" x14ac:dyDescent="0.25">
      <c r="C121" s="688"/>
      <c r="D121" s="688"/>
      <c r="M121" s="92"/>
      <c r="N121" s="92"/>
      <c r="O121" s="92"/>
      <c r="P121" s="92"/>
      <c r="Q121" s="92"/>
      <c r="R121" s="92"/>
      <c r="S121" s="92"/>
      <c r="T121" s="92"/>
    </row>
    <row r="122" spans="2:20" s="91" customFormat="1" x14ac:dyDescent="0.25">
      <c r="C122" s="688"/>
      <c r="D122" s="688"/>
      <c r="M122" s="92"/>
      <c r="N122" s="92"/>
      <c r="O122" s="92"/>
      <c r="P122" s="92"/>
      <c r="Q122" s="92"/>
      <c r="R122" s="92"/>
      <c r="S122" s="92"/>
      <c r="T122" s="92"/>
    </row>
    <row r="123" spans="2:20" s="91" customFormat="1" x14ac:dyDescent="0.25">
      <c r="M123" s="92"/>
      <c r="N123" s="92"/>
      <c r="O123" s="92"/>
      <c r="P123" s="92"/>
      <c r="Q123" s="92"/>
      <c r="R123" s="92"/>
      <c r="S123" s="92"/>
      <c r="T123" s="92"/>
    </row>
    <row r="124" spans="2:20" s="91" customFormat="1" x14ac:dyDescent="0.25">
      <c r="M124" s="92"/>
      <c r="N124" s="92"/>
      <c r="O124" s="92"/>
      <c r="P124" s="92"/>
      <c r="Q124" s="92"/>
      <c r="R124" s="92"/>
      <c r="S124" s="92"/>
      <c r="T124" s="92"/>
    </row>
    <row r="125" spans="2:20" s="91" customFormat="1" x14ac:dyDescent="0.25">
      <c r="M125" s="92"/>
      <c r="N125" s="92"/>
      <c r="O125" s="92"/>
      <c r="P125" s="92"/>
      <c r="Q125" s="92"/>
      <c r="R125" s="92"/>
      <c r="S125" s="92"/>
      <c r="T125" s="92"/>
    </row>
    <row r="126" spans="2:20" s="91" customFormat="1" x14ac:dyDescent="0.25">
      <c r="M126" s="92"/>
      <c r="N126" s="92"/>
      <c r="O126" s="92"/>
      <c r="P126" s="92"/>
      <c r="Q126" s="92"/>
      <c r="R126" s="92"/>
      <c r="S126" s="92"/>
      <c r="T126" s="92"/>
    </row>
    <row r="127" spans="2:20" s="91" customFormat="1" x14ac:dyDescent="0.25">
      <c r="M127" s="92"/>
      <c r="N127" s="92"/>
      <c r="O127" s="92"/>
      <c r="P127" s="92"/>
      <c r="Q127" s="92"/>
      <c r="R127" s="92"/>
      <c r="S127" s="92"/>
      <c r="T127" s="92"/>
    </row>
    <row r="128" spans="2:20" s="91" customFormat="1" x14ac:dyDescent="0.25">
      <c r="M128" s="92"/>
      <c r="N128" s="92"/>
      <c r="O128" s="92"/>
      <c r="P128" s="92"/>
      <c r="Q128" s="92"/>
      <c r="R128" s="92"/>
      <c r="S128" s="92"/>
      <c r="T128" s="92"/>
    </row>
    <row r="129" spans="13:20" s="91" customFormat="1" x14ac:dyDescent="0.25">
      <c r="M129" s="92"/>
      <c r="N129" s="92"/>
      <c r="O129" s="92"/>
      <c r="P129" s="92"/>
      <c r="Q129" s="92"/>
      <c r="R129" s="92"/>
      <c r="S129" s="92"/>
      <c r="T129" s="92"/>
    </row>
    <row r="130" spans="13:20" s="91" customFormat="1" x14ac:dyDescent="0.25">
      <c r="M130" s="92"/>
      <c r="N130" s="92"/>
      <c r="O130" s="92"/>
      <c r="P130" s="92"/>
      <c r="Q130" s="92"/>
      <c r="R130" s="92"/>
      <c r="S130" s="92"/>
      <c r="T130" s="92"/>
    </row>
    <row r="131" spans="13:20" s="91" customFormat="1" x14ac:dyDescent="0.25">
      <c r="M131" s="92"/>
      <c r="N131" s="92"/>
      <c r="O131" s="92"/>
      <c r="P131" s="92"/>
      <c r="Q131" s="92"/>
      <c r="R131" s="92"/>
      <c r="S131" s="92"/>
      <c r="T131" s="92"/>
    </row>
    <row r="132" spans="13:20" s="91" customFormat="1" x14ac:dyDescent="0.25">
      <c r="M132" s="92"/>
      <c r="N132" s="92"/>
      <c r="O132" s="92"/>
      <c r="P132" s="92"/>
      <c r="Q132" s="92"/>
      <c r="R132" s="92"/>
      <c r="S132" s="92"/>
      <c r="T132" s="92"/>
    </row>
    <row r="133" spans="13:20" s="91" customFormat="1" x14ac:dyDescent="0.25">
      <c r="M133" s="92"/>
      <c r="N133" s="92"/>
      <c r="O133" s="92"/>
      <c r="P133" s="92"/>
      <c r="Q133" s="92"/>
      <c r="R133" s="92"/>
      <c r="S133" s="92"/>
      <c r="T133" s="92"/>
    </row>
    <row r="134" spans="13:20" s="91" customFormat="1" x14ac:dyDescent="0.25">
      <c r="M134" s="92"/>
      <c r="N134" s="92"/>
      <c r="O134" s="92"/>
      <c r="P134" s="92"/>
      <c r="Q134" s="92"/>
      <c r="R134" s="92"/>
      <c r="S134" s="92"/>
      <c r="T134" s="92"/>
    </row>
    <row r="135" spans="13:20" s="91" customFormat="1" x14ac:dyDescent="0.25">
      <c r="M135" s="92"/>
      <c r="N135" s="92"/>
      <c r="O135" s="92"/>
      <c r="P135" s="92"/>
      <c r="Q135" s="92"/>
      <c r="R135" s="92"/>
      <c r="S135" s="92"/>
      <c r="T135" s="92"/>
    </row>
    <row r="136" spans="13:20" s="91" customFormat="1" x14ac:dyDescent="0.25">
      <c r="M136" s="92"/>
      <c r="N136" s="92"/>
      <c r="O136" s="92"/>
      <c r="P136" s="92"/>
      <c r="Q136" s="92"/>
      <c r="R136" s="92"/>
      <c r="S136" s="92"/>
      <c r="T136" s="92"/>
    </row>
    <row r="137" spans="13:20" s="91" customFormat="1" x14ac:dyDescent="0.25">
      <c r="M137" s="92"/>
      <c r="N137" s="92"/>
      <c r="O137" s="92"/>
      <c r="P137" s="92"/>
      <c r="Q137" s="92"/>
      <c r="R137" s="92"/>
      <c r="S137" s="92"/>
      <c r="T137" s="92"/>
    </row>
    <row r="138" spans="13:20" s="91" customFormat="1" x14ac:dyDescent="0.25">
      <c r="M138" s="92"/>
      <c r="N138" s="92"/>
      <c r="O138" s="92"/>
      <c r="P138" s="92"/>
      <c r="Q138" s="92"/>
      <c r="R138" s="92"/>
      <c r="S138" s="92"/>
      <c r="T138" s="92"/>
    </row>
    <row r="139" spans="13:20" s="91" customFormat="1" x14ac:dyDescent="0.25">
      <c r="M139" s="92"/>
      <c r="N139" s="92"/>
      <c r="O139" s="92"/>
      <c r="P139" s="92"/>
      <c r="Q139" s="92"/>
      <c r="R139" s="92"/>
      <c r="S139" s="92"/>
      <c r="T139" s="92"/>
    </row>
    <row r="140" spans="13:20" s="91" customFormat="1" x14ac:dyDescent="0.25">
      <c r="M140" s="92"/>
      <c r="N140" s="92"/>
      <c r="O140" s="92"/>
      <c r="P140" s="92"/>
      <c r="Q140" s="92"/>
      <c r="R140" s="92"/>
      <c r="S140" s="92"/>
      <c r="T140" s="92"/>
    </row>
    <row r="141" spans="13:20" s="91" customFormat="1" x14ac:dyDescent="0.25">
      <c r="M141" s="92"/>
      <c r="N141" s="92"/>
      <c r="O141" s="92"/>
      <c r="P141" s="92"/>
      <c r="Q141" s="92"/>
      <c r="R141" s="92"/>
      <c r="S141" s="92"/>
      <c r="T141" s="92"/>
    </row>
    <row r="142" spans="13:20" s="91" customFormat="1" x14ac:dyDescent="0.25">
      <c r="M142" s="92"/>
      <c r="N142" s="92"/>
      <c r="O142" s="92"/>
      <c r="P142" s="92"/>
      <c r="Q142" s="92"/>
      <c r="R142" s="92"/>
      <c r="S142" s="92"/>
      <c r="T142" s="92"/>
    </row>
    <row r="143" spans="13:20" s="91" customFormat="1" x14ac:dyDescent="0.25">
      <c r="M143" s="92"/>
      <c r="N143" s="92"/>
      <c r="O143" s="92"/>
      <c r="P143" s="92"/>
      <c r="Q143" s="92"/>
      <c r="R143" s="92"/>
      <c r="S143" s="92"/>
      <c r="T143" s="92"/>
    </row>
    <row r="144" spans="13:20" s="91" customFormat="1" x14ac:dyDescent="0.25">
      <c r="M144" s="92"/>
      <c r="N144" s="92"/>
      <c r="O144" s="92"/>
      <c r="P144" s="92"/>
      <c r="Q144" s="92"/>
      <c r="R144" s="92"/>
      <c r="S144" s="92"/>
      <c r="T144" s="92"/>
    </row>
    <row r="145" spans="13:20" s="91" customFormat="1" x14ac:dyDescent="0.25">
      <c r="M145" s="92"/>
      <c r="N145" s="92"/>
      <c r="O145" s="92"/>
      <c r="P145" s="92"/>
      <c r="Q145" s="92"/>
      <c r="R145" s="92"/>
      <c r="S145" s="92"/>
      <c r="T145" s="92"/>
    </row>
    <row r="146" spans="13:20" s="91" customFormat="1" x14ac:dyDescent="0.25">
      <c r="M146" s="92"/>
      <c r="N146" s="92"/>
      <c r="O146" s="92"/>
      <c r="P146" s="92"/>
      <c r="Q146" s="92"/>
      <c r="R146" s="92"/>
      <c r="S146" s="92"/>
      <c r="T146" s="92"/>
    </row>
    <row r="147" spans="13:20" s="91" customFormat="1" x14ac:dyDescent="0.25">
      <c r="M147" s="92"/>
      <c r="N147" s="92"/>
      <c r="O147" s="92"/>
      <c r="P147" s="92"/>
      <c r="Q147" s="92"/>
      <c r="R147" s="92"/>
      <c r="S147" s="92"/>
      <c r="T147" s="92"/>
    </row>
    <row r="148" spans="13:20" s="91" customFormat="1" x14ac:dyDescent="0.25">
      <c r="M148" s="92"/>
      <c r="N148" s="92"/>
      <c r="O148" s="92"/>
      <c r="P148" s="92"/>
      <c r="Q148" s="92"/>
      <c r="R148" s="92"/>
      <c r="S148" s="92"/>
      <c r="T148" s="92"/>
    </row>
    <row r="149" spans="13:20" s="91" customFormat="1" x14ac:dyDescent="0.25">
      <c r="M149" s="92"/>
      <c r="N149" s="92"/>
      <c r="O149" s="92"/>
      <c r="P149" s="92"/>
      <c r="Q149" s="92"/>
      <c r="R149" s="92"/>
      <c r="S149" s="92"/>
      <c r="T149" s="92"/>
    </row>
    <row r="150" spans="13:20" s="91" customFormat="1" x14ac:dyDescent="0.25">
      <c r="M150" s="92"/>
      <c r="N150" s="92"/>
      <c r="O150" s="92"/>
      <c r="P150" s="92"/>
      <c r="Q150" s="92"/>
      <c r="R150" s="92"/>
      <c r="S150" s="92"/>
      <c r="T150" s="92"/>
    </row>
    <row r="151" spans="13:20" s="91" customFormat="1" x14ac:dyDescent="0.25">
      <c r="M151" s="92"/>
      <c r="N151" s="92"/>
      <c r="O151" s="92"/>
      <c r="P151" s="92"/>
      <c r="Q151" s="92"/>
      <c r="R151" s="92"/>
      <c r="S151" s="92"/>
      <c r="T151" s="92"/>
    </row>
    <row r="152" spans="13:20" s="91" customFormat="1" x14ac:dyDescent="0.25">
      <c r="M152" s="92"/>
      <c r="N152" s="92"/>
      <c r="O152" s="92"/>
      <c r="P152" s="92"/>
      <c r="Q152" s="92"/>
      <c r="R152" s="92"/>
      <c r="S152" s="92"/>
      <c r="T152" s="92"/>
    </row>
    <row r="153" spans="13:20" s="91" customFormat="1" x14ac:dyDescent="0.25">
      <c r="M153" s="92"/>
      <c r="N153" s="92"/>
      <c r="O153" s="92"/>
      <c r="P153" s="92"/>
      <c r="Q153" s="92"/>
      <c r="R153" s="92"/>
      <c r="S153" s="92"/>
      <c r="T153" s="92"/>
    </row>
    <row r="154" spans="13:20" s="91" customFormat="1" x14ac:dyDescent="0.25">
      <c r="M154" s="92"/>
      <c r="N154" s="92"/>
      <c r="O154" s="92"/>
      <c r="P154" s="92"/>
      <c r="Q154" s="92"/>
      <c r="R154" s="92"/>
      <c r="S154" s="92"/>
      <c r="T154" s="92"/>
    </row>
    <row r="155" spans="13:20" s="91" customFormat="1" x14ac:dyDescent="0.25">
      <c r="M155" s="92"/>
      <c r="N155" s="92"/>
      <c r="O155" s="92"/>
      <c r="P155" s="92"/>
      <c r="Q155" s="92"/>
      <c r="R155" s="92"/>
      <c r="S155" s="92"/>
      <c r="T155" s="92"/>
    </row>
    <row r="156" spans="13:20" s="91" customFormat="1" x14ac:dyDescent="0.25">
      <c r="M156" s="92"/>
      <c r="N156" s="92"/>
      <c r="O156" s="92"/>
      <c r="P156" s="92"/>
      <c r="Q156" s="92"/>
      <c r="R156" s="92"/>
      <c r="S156" s="92"/>
      <c r="T156" s="92"/>
    </row>
    <row r="157" spans="13:20" s="91" customFormat="1" x14ac:dyDescent="0.25">
      <c r="M157" s="92"/>
      <c r="N157" s="92"/>
      <c r="O157" s="92"/>
      <c r="P157" s="92"/>
      <c r="Q157" s="92"/>
      <c r="R157" s="92"/>
      <c r="S157" s="92"/>
      <c r="T157" s="92"/>
    </row>
    <row r="158" spans="13:20" s="91" customFormat="1" x14ac:dyDescent="0.25">
      <c r="M158" s="92"/>
      <c r="N158" s="92"/>
      <c r="O158" s="92"/>
      <c r="P158" s="92"/>
      <c r="Q158" s="92"/>
      <c r="R158" s="92"/>
      <c r="S158" s="92"/>
      <c r="T158" s="92"/>
    </row>
    <row r="159" spans="13:20" s="91" customFormat="1" x14ac:dyDescent="0.25">
      <c r="M159" s="92"/>
      <c r="N159" s="92"/>
      <c r="O159" s="92"/>
      <c r="P159" s="92"/>
      <c r="Q159" s="92"/>
      <c r="R159" s="92"/>
      <c r="S159" s="92"/>
      <c r="T159" s="92"/>
    </row>
    <row r="160" spans="13:20" s="91" customFormat="1" x14ac:dyDescent="0.25">
      <c r="M160" s="92"/>
      <c r="N160" s="92"/>
      <c r="O160" s="92"/>
      <c r="P160" s="92"/>
      <c r="Q160" s="92"/>
      <c r="R160" s="92"/>
      <c r="S160" s="92"/>
      <c r="T160" s="92"/>
    </row>
    <row r="161" spans="13:20" s="91" customFormat="1" x14ac:dyDescent="0.25">
      <c r="M161" s="92"/>
      <c r="N161" s="92"/>
      <c r="O161" s="92"/>
      <c r="P161" s="92"/>
      <c r="Q161" s="92"/>
      <c r="R161" s="92"/>
      <c r="S161" s="92"/>
      <c r="T161" s="92"/>
    </row>
    <row r="162" spans="13:20" s="91" customFormat="1" x14ac:dyDescent="0.25">
      <c r="M162" s="92"/>
      <c r="N162" s="92"/>
      <c r="O162" s="92"/>
      <c r="P162" s="92"/>
      <c r="Q162" s="92"/>
      <c r="R162" s="92"/>
      <c r="S162" s="92"/>
      <c r="T162" s="92"/>
    </row>
    <row r="163" spans="13:20" s="91" customFormat="1" x14ac:dyDescent="0.25">
      <c r="M163" s="92"/>
      <c r="N163" s="92"/>
      <c r="O163" s="92"/>
      <c r="P163" s="92"/>
      <c r="Q163" s="92"/>
      <c r="R163" s="92"/>
      <c r="S163" s="92"/>
      <c r="T163" s="92"/>
    </row>
    <row r="164" spans="13:20" s="91" customFormat="1" x14ac:dyDescent="0.25">
      <c r="M164" s="92"/>
      <c r="N164" s="92"/>
      <c r="O164" s="92"/>
      <c r="P164" s="92"/>
      <c r="Q164" s="92"/>
      <c r="R164" s="92"/>
      <c r="S164" s="92"/>
      <c r="T164" s="92"/>
    </row>
    <row r="165" spans="13:20" s="91" customFormat="1" x14ac:dyDescent="0.25">
      <c r="M165" s="92"/>
      <c r="N165" s="92"/>
      <c r="O165" s="92"/>
      <c r="P165" s="92"/>
      <c r="Q165" s="92"/>
      <c r="R165" s="92"/>
      <c r="S165" s="92"/>
      <c r="T165" s="92"/>
    </row>
    <row r="166" spans="13:20" s="91" customFormat="1" x14ac:dyDescent="0.25">
      <c r="M166" s="92"/>
      <c r="N166" s="92"/>
      <c r="O166" s="92"/>
      <c r="P166" s="92"/>
      <c r="Q166" s="92"/>
      <c r="R166" s="92"/>
      <c r="S166" s="92"/>
      <c r="T166" s="92"/>
    </row>
    <row r="167" spans="13:20" s="91" customFormat="1" x14ac:dyDescent="0.25">
      <c r="M167" s="92"/>
      <c r="N167" s="92"/>
      <c r="O167" s="92"/>
      <c r="P167" s="92"/>
      <c r="Q167" s="92"/>
      <c r="R167" s="92"/>
      <c r="S167" s="92"/>
      <c r="T167" s="92"/>
    </row>
    <row r="168" spans="13:20" s="91" customFormat="1" x14ac:dyDescent="0.25">
      <c r="M168" s="92"/>
      <c r="N168" s="92"/>
      <c r="O168" s="92"/>
      <c r="P168" s="92"/>
      <c r="Q168" s="92"/>
      <c r="R168" s="92"/>
      <c r="S168" s="92"/>
      <c r="T168" s="92"/>
    </row>
    <row r="169" spans="13:20" s="91" customFormat="1" x14ac:dyDescent="0.25">
      <c r="M169" s="92"/>
      <c r="N169" s="92"/>
      <c r="O169" s="92"/>
      <c r="P169" s="92"/>
      <c r="Q169" s="92"/>
      <c r="R169" s="92"/>
      <c r="S169" s="92"/>
      <c r="T169" s="92"/>
    </row>
    <row r="170" spans="13:20" s="91" customFormat="1" x14ac:dyDescent="0.25">
      <c r="M170" s="92"/>
      <c r="N170" s="92"/>
      <c r="O170" s="92"/>
      <c r="P170" s="92"/>
      <c r="Q170" s="92"/>
      <c r="R170" s="92"/>
      <c r="S170" s="92"/>
      <c r="T170" s="92"/>
    </row>
    <row r="171" spans="13:20" s="91" customFormat="1" x14ac:dyDescent="0.25">
      <c r="M171" s="92"/>
      <c r="N171" s="92"/>
      <c r="O171" s="92"/>
      <c r="P171" s="92"/>
      <c r="Q171" s="92"/>
      <c r="R171" s="92"/>
      <c r="S171" s="92"/>
      <c r="T171" s="92"/>
    </row>
    <row r="172" spans="13:20" s="91" customFormat="1" x14ac:dyDescent="0.25">
      <c r="M172" s="92"/>
      <c r="N172" s="92"/>
      <c r="O172" s="92"/>
      <c r="P172" s="92"/>
      <c r="Q172" s="92"/>
      <c r="R172" s="92"/>
      <c r="S172" s="92"/>
      <c r="T172" s="92"/>
    </row>
    <row r="173" spans="13:20" s="91" customFormat="1" x14ac:dyDescent="0.25">
      <c r="M173" s="92"/>
      <c r="N173" s="92"/>
      <c r="O173" s="92"/>
      <c r="P173" s="92"/>
      <c r="Q173" s="92"/>
      <c r="R173" s="92"/>
      <c r="S173" s="92"/>
      <c r="T173" s="92"/>
    </row>
    <row r="174" spans="13:20" s="91" customFormat="1" x14ac:dyDescent="0.25">
      <c r="M174" s="92"/>
      <c r="N174" s="92"/>
      <c r="O174" s="92"/>
      <c r="P174" s="92"/>
      <c r="Q174" s="92"/>
      <c r="R174" s="92"/>
      <c r="S174" s="92"/>
      <c r="T174" s="92"/>
    </row>
    <row r="175" spans="13:20" s="91" customFormat="1" x14ac:dyDescent="0.25">
      <c r="M175" s="92"/>
      <c r="N175" s="92"/>
      <c r="O175" s="92"/>
      <c r="P175" s="92"/>
      <c r="Q175" s="92"/>
      <c r="R175" s="92"/>
      <c r="S175" s="92"/>
      <c r="T175" s="92"/>
    </row>
    <row r="176" spans="13:20" s="91" customFormat="1" x14ac:dyDescent="0.25">
      <c r="M176" s="92"/>
      <c r="N176" s="92"/>
      <c r="O176" s="92"/>
      <c r="P176" s="92"/>
      <c r="Q176" s="92"/>
      <c r="R176" s="92"/>
      <c r="S176" s="92"/>
      <c r="T176" s="92"/>
    </row>
    <row r="177" spans="13:20" s="91" customFormat="1" x14ac:dyDescent="0.25">
      <c r="M177" s="92"/>
      <c r="N177" s="92"/>
      <c r="O177" s="92"/>
      <c r="P177" s="92"/>
      <c r="Q177" s="92"/>
      <c r="R177" s="92"/>
      <c r="S177" s="92"/>
      <c r="T177" s="92"/>
    </row>
    <row r="178" spans="13:20" s="91" customFormat="1" x14ac:dyDescent="0.25">
      <c r="M178" s="92"/>
      <c r="N178" s="92"/>
      <c r="O178" s="92"/>
      <c r="P178" s="92"/>
      <c r="Q178" s="92"/>
      <c r="R178" s="92"/>
      <c r="S178" s="92"/>
      <c r="T178" s="92"/>
    </row>
    <row r="179" spans="13:20" s="91" customFormat="1" x14ac:dyDescent="0.25">
      <c r="M179" s="92"/>
      <c r="N179" s="92"/>
      <c r="O179" s="92"/>
      <c r="P179" s="92"/>
      <c r="Q179" s="92"/>
      <c r="R179" s="92"/>
      <c r="S179" s="92"/>
      <c r="T179" s="92"/>
    </row>
    <row r="180" spans="13:20" s="91" customFormat="1" x14ac:dyDescent="0.25">
      <c r="M180" s="92"/>
      <c r="N180" s="92"/>
      <c r="O180" s="92"/>
      <c r="P180" s="92"/>
      <c r="Q180" s="92"/>
      <c r="R180" s="92"/>
      <c r="S180" s="92"/>
      <c r="T180" s="92"/>
    </row>
    <row r="181" spans="13:20" s="91" customFormat="1" x14ac:dyDescent="0.25">
      <c r="M181" s="92"/>
      <c r="N181" s="92"/>
      <c r="O181" s="92"/>
      <c r="P181" s="92"/>
      <c r="Q181" s="92"/>
      <c r="R181" s="92"/>
      <c r="S181" s="92"/>
      <c r="T181" s="92"/>
    </row>
    <row r="182" spans="13:20" s="91" customFormat="1" x14ac:dyDescent="0.25"/>
    <row r="183" spans="13:20" s="91" customFormat="1" x14ac:dyDescent="0.25"/>
    <row r="184" spans="13:20" s="91" customFormat="1" x14ac:dyDescent="0.25"/>
    <row r="185" spans="13:20" s="91" customFormat="1" x14ac:dyDescent="0.25"/>
    <row r="186" spans="13:20" s="91" customFormat="1" x14ac:dyDescent="0.25"/>
    <row r="187" spans="13:20" s="91" customFormat="1" x14ac:dyDescent="0.25"/>
    <row r="188" spans="13:20" x14ac:dyDescent="0.25">
      <c r="M188" s="116"/>
      <c r="N188" s="116"/>
      <c r="O188" s="116"/>
      <c r="P188" s="116"/>
      <c r="Q188" s="116"/>
      <c r="R188" s="116"/>
      <c r="S188" s="116"/>
      <c r="T188" s="116"/>
    </row>
    <row r="189" spans="13:20" x14ac:dyDescent="0.25">
      <c r="M189" s="116"/>
      <c r="N189" s="116"/>
      <c r="O189" s="116"/>
      <c r="P189" s="116"/>
      <c r="Q189" s="116"/>
      <c r="R189" s="116"/>
      <c r="S189" s="116"/>
      <c r="T189" s="116"/>
    </row>
    <row r="190" spans="13:20" x14ac:dyDescent="0.25">
      <c r="M190" s="116"/>
      <c r="N190" s="116"/>
      <c r="O190" s="116"/>
      <c r="P190" s="116"/>
      <c r="Q190" s="116"/>
      <c r="R190" s="116"/>
      <c r="S190" s="116"/>
      <c r="T190" s="116"/>
    </row>
    <row r="191" spans="13:20" x14ac:dyDescent="0.25">
      <c r="M191" s="116"/>
      <c r="N191" s="116"/>
      <c r="O191" s="116"/>
      <c r="P191" s="116"/>
      <c r="Q191" s="116"/>
      <c r="R191" s="116"/>
      <c r="S191" s="116"/>
      <c r="T191" s="116"/>
    </row>
    <row r="192" spans="13:20" x14ac:dyDescent="0.25">
      <c r="M192" s="116"/>
      <c r="N192" s="116"/>
      <c r="O192" s="116"/>
      <c r="P192" s="116"/>
      <c r="Q192" s="116"/>
      <c r="R192" s="116"/>
      <c r="S192" s="116"/>
      <c r="T192" s="116"/>
    </row>
    <row r="193" spans="13:20" x14ac:dyDescent="0.25">
      <c r="M193" s="116"/>
      <c r="N193" s="116"/>
      <c r="O193" s="116"/>
      <c r="P193" s="116"/>
      <c r="Q193" s="116"/>
      <c r="R193" s="116"/>
      <c r="S193" s="116"/>
      <c r="T193" s="116"/>
    </row>
  </sheetData>
  <sheetProtection formatCells="0" formatColumns="0" formatRows="0"/>
  <dataConsolidate/>
  <mergeCells count="22">
    <mergeCell ref="A10:A11"/>
    <mergeCell ref="A9:L9"/>
    <mergeCell ref="B1:L1"/>
    <mergeCell ref="D4:L4"/>
    <mergeCell ref="L10:L11"/>
    <mergeCell ref="D3:L3"/>
    <mergeCell ref="D5:L5"/>
    <mergeCell ref="B10:B11"/>
    <mergeCell ref="C10:C11"/>
    <mergeCell ref="D10:K10"/>
    <mergeCell ref="B2:K2"/>
    <mergeCell ref="B6:C6"/>
    <mergeCell ref="B7:C7"/>
    <mergeCell ref="D7:E7"/>
    <mergeCell ref="D6:E6"/>
    <mergeCell ref="B3:C3"/>
    <mergeCell ref="B4:C4"/>
    <mergeCell ref="B5:C5"/>
    <mergeCell ref="F6:H6"/>
    <mergeCell ref="F7:H7"/>
    <mergeCell ref="I6:L6"/>
    <mergeCell ref="I7:L7"/>
  </mergeCells>
  <conditionalFormatting sqref="K12:K30">
    <cfRule type="cellIs" dxfId="485" priority="927" operator="equal">
      <formula>"MEDIO"</formula>
    </cfRule>
    <cfRule type="cellIs" dxfId="484" priority="928" operator="equal">
      <formula>"ALTO"</formula>
    </cfRule>
    <cfRule type="cellIs" dxfId="483" priority="929" operator="equal">
      <formula>"CRÍTICO"</formula>
    </cfRule>
  </conditionalFormatting>
  <conditionalFormatting sqref="K12:K30">
    <cfRule type="cellIs" dxfId="482" priority="926" operator="equal">
      <formula>"BAJO"</formula>
    </cfRule>
  </conditionalFormatting>
  <conditionalFormatting sqref="F19:F30">
    <cfRule type="cellIs" dxfId="481" priority="1020" operator="equal">
      <formula>"ALTO"</formula>
    </cfRule>
    <cfRule type="cellIs" dxfId="480" priority="1021" operator="equal">
      <formula>"MEDIO"</formula>
    </cfRule>
    <cfRule type="cellIs" dxfId="479" priority="1022" operator="equal">
      <formula>"BAJO"</formula>
    </cfRule>
  </conditionalFormatting>
  <conditionalFormatting sqref="K31:K101">
    <cfRule type="cellIs" dxfId="478" priority="107" operator="equal">
      <formula>"MEDIO"</formula>
    </cfRule>
    <cfRule type="cellIs" dxfId="477" priority="108" operator="equal">
      <formula>"ALTO"</formula>
    </cfRule>
    <cfRule type="cellIs" dxfId="476" priority="109" operator="equal">
      <formula>"CRÍTICO"</formula>
    </cfRule>
  </conditionalFormatting>
  <conditionalFormatting sqref="K31:K101">
    <cfRule type="cellIs" dxfId="475" priority="106" operator="equal">
      <formula>"BAJO"</formula>
    </cfRule>
  </conditionalFormatting>
  <conditionalFormatting sqref="F31:F101">
    <cfRule type="cellIs" dxfId="474" priority="110" operator="equal">
      <formula>"ALTO"</formula>
    </cfRule>
    <cfRule type="cellIs" dxfId="473" priority="111" operator="equal">
      <formula>"MEDIO"</formula>
    </cfRule>
    <cfRule type="cellIs" dxfId="472" priority="112" operator="equal">
      <formula>"BAJO"</formula>
    </cfRule>
  </conditionalFormatting>
  <conditionalFormatting sqref="F12:F18">
    <cfRule type="cellIs" dxfId="471" priority="1" operator="equal">
      <formula>"ALTO"</formula>
    </cfRule>
    <cfRule type="cellIs" dxfId="470" priority="2" operator="equal">
      <formula>"MEDIO"</formula>
    </cfRule>
    <cfRule type="cellIs" dxfId="469" priority="3" operator="equal">
      <formula>"BAJO"</formula>
    </cfRule>
  </conditionalFormatting>
  <dataValidations disablePrompts="1" xWindow="570" yWindow="263" count="2">
    <dataValidation allowBlank="1" showInputMessage="1" showErrorMessage="1" promptTitle="Riesgo Identificado" prompt="Realice una descripción de los riesgos inherentes asociados a cada factor de riesgo por proceso." sqref="D11:E11"/>
    <dataValidation type="list" allowBlank="1" showInputMessage="1" showErrorMessage="1" sqref="G12:G101">
      <formula1>"SI,NO"</formula1>
    </dataValidation>
  </dataValidations>
  <printOptions horizontalCentered="1" verticalCentered="1"/>
  <pageMargins left="0.70866141732283472" right="0.70866141732283472" top="0.74803149606299213" bottom="0.74803149606299213" header="0.31496062992125984" footer="0.31496062992125984"/>
  <pageSetup scale="50" orientation="landscape" r:id="rId1"/>
  <headerFooter>
    <oddFooter>&amp;L&amp;P&amp;C&amp;"Arial,Normal"Control Fiscal al Servicio de Todos y del Medio Ambiente&amp;RFI-PT-28-AEF/V1/17-10-2023</oddFooter>
  </headerFooter>
  <drawing r:id="rId2"/>
  <legacyDrawing r:id="rId3"/>
  <extLst>
    <ext xmlns:x14="http://schemas.microsoft.com/office/spreadsheetml/2009/9/main" uri="{CCE6A557-97BC-4b89-ADB6-D9C93CAAB3DF}">
      <x14:dataValidations xmlns:xm="http://schemas.microsoft.com/office/excel/2006/main" disablePrompts="1" xWindow="570" yWindow="263" count="3">
        <x14:dataValidation type="list" allowBlank="1" showInputMessage="1" showErrorMessage="1">
          <x14:formula1>
            <xm:f>LISTA!$J$2:$J$4</xm:f>
          </x14:formula1>
          <xm:sqref>H12:H101</xm:sqref>
        </x14:dataValidation>
        <x14:dataValidation type="list" allowBlank="1" showInputMessage="1" showErrorMessage="1">
          <x14:formula1>
            <xm:f>LISTA!$K$2:$K$4</xm:f>
          </x14:formula1>
          <xm:sqref>I12:I101</xm:sqref>
        </x14:dataValidation>
        <x14:dataValidation type="list" allowBlank="1" showInputMessage="1" showErrorMessage="1">
          <x14:formula1>
            <xm:f>'Factores de riesgo'!$C$4:$C$19</xm:f>
          </x14:formula1>
          <xm:sqref>C12:C101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B1" workbookViewId="0">
      <selection activeCell="C13" sqref="C13"/>
    </sheetView>
  </sheetViews>
  <sheetFormatPr baseColWidth="10" defaultRowHeight="15" x14ac:dyDescent="0.25"/>
  <cols>
    <col min="1" max="1" width="20.140625" bestFit="1" customWidth="1"/>
    <col min="2" max="2" width="47" bestFit="1" customWidth="1"/>
    <col min="3" max="3" width="70" bestFit="1" customWidth="1"/>
  </cols>
  <sheetData>
    <row r="1" spans="1:3" x14ac:dyDescent="0.25">
      <c r="A1" s="572" t="s">
        <v>9</v>
      </c>
      <c r="B1" s="575" t="s">
        <v>584</v>
      </c>
      <c r="C1" s="575" t="s">
        <v>583</v>
      </c>
    </row>
    <row r="2" spans="1:3" x14ac:dyDescent="0.25">
      <c r="A2" s="574" t="s">
        <v>584</v>
      </c>
      <c r="B2" s="573" t="s">
        <v>72</v>
      </c>
      <c r="C2" s="572" t="s">
        <v>54</v>
      </c>
    </row>
    <row r="3" spans="1:3" x14ac:dyDescent="0.25">
      <c r="A3" s="574" t="s">
        <v>583</v>
      </c>
      <c r="B3" s="573" t="s">
        <v>46</v>
      </c>
      <c r="C3" s="572" t="s">
        <v>55</v>
      </c>
    </row>
    <row r="4" spans="1:3" x14ac:dyDescent="0.25">
      <c r="B4" s="572" t="s">
        <v>47</v>
      </c>
      <c r="C4" s="572" t="s">
        <v>113</v>
      </c>
    </row>
    <row r="5" spans="1:3" x14ac:dyDescent="0.25">
      <c r="B5" s="572" t="s">
        <v>48</v>
      </c>
      <c r="C5" s="572" t="s">
        <v>56</v>
      </c>
    </row>
    <row r="6" spans="1:3" x14ac:dyDescent="0.25">
      <c r="B6" s="572" t="s">
        <v>49</v>
      </c>
      <c r="C6" s="572" t="s">
        <v>127</v>
      </c>
    </row>
    <row r="7" spans="1:3" x14ac:dyDescent="0.25">
      <c r="B7" s="572" t="s">
        <v>50</v>
      </c>
      <c r="C7" s="572" t="s">
        <v>115</v>
      </c>
    </row>
    <row r="8" spans="1:3" x14ac:dyDescent="0.25">
      <c r="B8" s="572" t="s">
        <v>51</v>
      </c>
      <c r="C8" s="572"/>
    </row>
    <row r="9" spans="1:3" x14ac:dyDescent="0.25">
      <c r="B9" s="572" t="s">
        <v>114</v>
      </c>
      <c r="C9" s="572"/>
    </row>
    <row r="10" spans="1:3" x14ac:dyDescent="0.25">
      <c r="B10" s="572" t="s">
        <v>115</v>
      </c>
      <c r="C10" s="572"/>
    </row>
    <row r="11" spans="1:3" x14ac:dyDescent="0.25">
      <c r="B11" s="572" t="s">
        <v>52</v>
      </c>
    </row>
    <row r="12" spans="1:3" x14ac:dyDescent="0.25">
      <c r="B12" s="572"/>
    </row>
    <row r="13" spans="1:3" x14ac:dyDescent="0.25">
      <c r="B13" s="572"/>
    </row>
    <row r="14" spans="1:3" x14ac:dyDescent="0.25">
      <c r="B14" s="572"/>
    </row>
    <row r="17" spans="2:2" x14ac:dyDescent="0.25">
      <c r="B17" s="571" t="str">
        <f>'[1]PT 07 Prueba recorrido'!A9</f>
        <v>Gestión_Presupuestal</v>
      </c>
    </row>
  </sheetData>
  <dataValidations count="2">
    <dataValidation type="list" allowBlank="1" showInputMessage="1" showErrorMessage="1" sqref="B17">
      <formula1>Macroprocesos</formula1>
    </dataValidation>
    <dataValidation type="list" allowBlank="1" showInputMessage="1" showErrorMessage="1" sqref="C17">
      <formula1>INDIRECT(sele)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7030A0"/>
  </sheetPr>
  <dimension ref="B1:AJ83"/>
  <sheetViews>
    <sheetView showGridLines="0" zoomScale="120" zoomScaleNormal="120" workbookViewId="0">
      <selection activeCell="I9" sqref="I9:J12"/>
    </sheetView>
  </sheetViews>
  <sheetFormatPr baseColWidth="10" defaultColWidth="11.42578125" defaultRowHeight="15" x14ac:dyDescent="0.25"/>
  <cols>
    <col min="1" max="1" width="2.85546875" style="101" customWidth="1"/>
    <col min="2" max="2" width="6.5703125" style="101" customWidth="1"/>
    <col min="3" max="3" width="27.28515625" style="101" customWidth="1"/>
    <col min="4" max="4" width="9" style="101" customWidth="1"/>
    <col min="5" max="5" width="22.5703125" style="101" customWidth="1"/>
    <col min="6" max="6" width="8.5703125" style="101" customWidth="1"/>
    <col min="7" max="7" width="24.85546875" style="101" bestFit="1" customWidth="1"/>
    <col min="8" max="8" width="8.28515625" style="101" customWidth="1"/>
    <col min="9" max="9" width="21.85546875" style="101" customWidth="1"/>
    <col min="10" max="10" width="28.5703125" style="101" customWidth="1"/>
    <col min="11" max="11" width="21.85546875" style="101" customWidth="1"/>
    <col min="12" max="12" width="16.85546875" style="101" customWidth="1"/>
    <col min="13" max="13" width="14.28515625" style="101" bestFit="1" customWidth="1"/>
    <col min="14" max="14" width="17.42578125" style="114" customWidth="1"/>
    <col min="15" max="36" width="11.42578125" style="114"/>
    <col min="37" max="16384" width="11.42578125" style="101"/>
  </cols>
  <sheetData>
    <row r="1" spans="2:36" customFormat="1" ht="62.25" customHeight="1" x14ac:dyDescent="0.25">
      <c r="C1" s="906"/>
      <c r="D1" s="906"/>
      <c r="E1" s="194"/>
      <c r="F1" s="907"/>
      <c r="G1" s="907"/>
      <c r="H1" s="907"/>
      <c r="I1" s="907"/>
      <c r="J1" s="907"/>
      <c r="K1" s="907"/>
      <c r="L1" s="907"/>
    </row>
    <row r="2" spans="2:36" customFormat="1" ht="62.25" customHeight="1" x14ac:dyDescent="0.25">
      <c r="C2" s="577"/>
      <c r="D2" s="577"/>
      <c r="E2" s="194"/>
      <c r="F2" s="791"/>
      <c r="G2" s="791"/>
      <c r="H2" s="791"/>
      <c r="I2" s="907"/>
      <c r="J2" s="907"/>
      <c r="K2" s="791"/>
      <c r="L2" s="791"/>
    </row>
    <row r="3" spans="2:36" s="120" customFormat="1" x14ac:dyDescent="0.25"/>
    <row r="4" spans="2:36" s="109" customFormat="1" ht="46.5" customHeight="1" thickBot="1" x14ac:dyDescent="0.3">
      <c r="B4" s="587"/>
      <c r="C4" s="588" t="s">
        <v>389</v>
      </c>
      <c r="D4" s="589"/>
      <c r="E4" s="590" t="s">
        <v>228</v>
      </c>
      <c r="F4" s="591"/>
      <c r="G4" s="590" t="s">
        <v>390</v>
      </c>
      <c r="H4" s="689"/>
      <c r="I4" s="590" t="s">
        <v>345</v>
      </c>
      <c r="J4" s="590" t="s">
        <v>347</v>
      </c>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row>
    <row r="5" spans="2:36" s="109" customFormat="1" ht="15" customHeight="1" x14ac:dyDescent="0.25">
      <c r="B5" s="900" t="str">
        <f>+'PT 24- COMPONENTES CONTROL INT.'!E130</f>
        <v/>
      </c>
      <c r="C5" s="910" t="str">
        <f>+'PT 24- COMPONENTES CONTROL INT.'!F130</f>
        <v/>
      </c>
      <c r="D5" s="908" t="e">
        <f>+AVERAGE('PT 28-AC RIESGOS Y CONTROLES'!#REF!)</f>
        <v>#REF!</v>
      </c>
      <c r="E5" s="913" t="str">
        <f>IF(ISERROR(D5),"SIN VALORES",IF(AND(D5&gt;=0,D5&lt;=3),"BAJO",IF(AND(D5&gt;=3.1,D5&lt;=5),"MEDIO",IF(D5&gt;5,"ALTO-CRÍTICO",""))))</f>
        <v>SIN VALORES</v>
      </c>
      <c r="F5" s="902" t="e">
        <f>+AVERAGE('PT 28-AC RIESGOS Y CONTROLES'!#REF!)</f>
        <v>#REF!</v>
      </c>
      <c r="G5" s="915" t="str">
        <f>IF(ISERROR(F5),"SIN VALORES",IF(F5&gt;2,"INADECUADO O INEXISTENTE",IF(AND(F5&gt;1,F5&lt;=2),"PARCIALMENTE ADECUADO",IF(AND(F5&gt;=0,F5&lt;=1),"ADECUADO"))))</f>
        <v>SIN VALORES</v>
      </c>
      <c r="H5" s="904" t="e">
        <f>+AVERAGE('PT 28-AC RIESGOS Y CONTROLES'!#REF!)</f>
        <v>#REF!</v>
      </c>
      <c r="I5" s="917" t="str">
        <f>IF(ISERROR(H5),"SIN VALORES",IF(H5&gt;2,"INEFICAZ",IF(AND(H5&gt;1,H5&lt;=2),"CON DEFICIENCIAS",IF(AND(H5&gt;0,H5&lt;=1),"EFICAZ",IF(H5=0,"")))))</f>
        <v>SIN VALORES</v>
      </c>
      <c r="J5" s="692" t="e">
        <f>IF(H5=0,"",IFERROR(SUM((F5*0.2),(H5*0.7)),"-"))</f>
        <v>#REF!</v>
      </c>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row>
    <row r="6" spans="2:36" s="109" customFormat="1" ht="15.75" thickBot="1" x14ac:dyDescent="0.3">
      <c r="B6" s="901"/>
      <c r="C6" s="911"/>
      <c r="D6" s="909"/>
      <c r="E6" s="914"/>
      <c r="F6" s="903"/>
      <c r="G6" s="916"/>
      <c r="H6" s="905"/>
      <c r="I6" s="918"/>
      <c r="J6" s="456" t="str">
        <f>IF(ISNUMBER(J5)=FALSE,"",IF(AND(J5&gt;=0,J5&lt;=1.5),"EFICIENTE",IF(AND(J5&gt;1.5,J5&lt;=2),"CON DEFICIENCIAS",IF(J5&gt;2,"INEFICIENTE","ERROR EN EL CALCULO"))))</f>
        <v/>
      </c>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row>
    <row r="7" spans="2:36" s="109" customFormat="1" x14ac:dyDescent="0.25">
      <c r="C7" s="117"/>
      <c r="D7" s="117"/>
      <c r="E7" s="117"/>
      <c r="F7" s="117"/>
      <c r="G7" s="117"/>
      <c r="H7" s="117"/>
      <c r="I7" s="119"/>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row>
    <row r="8" spans="2:36" s="109" customFormat="1" x14ac:dyDescent="0.25">
      <c r="C8" s="921"/>
      <c r="D8" s="921"/>
      <c r="E8" s="921"/>
      <c r="F8" s="117"/>
      <c r="G8" s="117"/>
      <c r="H8" s="117"/>
      <c r="I8" s="119"/>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row>
    <row r="9" spans="2:36" s="109" customFormat="1" ht="16.5" customHeight="1" x14ac:dyDescent="0.25">
      <c r="C9" s="786"/>
      <c r="D9" s="787"/>
      <c r="E9" s="788"/>
      <c r="F9" s="117"/>
      <c r="H9" s="608"/>
      <c r="I9" s="919" t="s">
        <v>187</v>
      </c>
      <c r="J9" s="920"/>
      <c r="K9" s="120"/>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row>
    <row r="10" spans="2:36" s="109" customFormat="1" x14ac:dyDescent="0.25">
      <c r="C10" s="786"/>
      <c r="D10" s="787"/>
      <c r="E10" s="788"/>
      <c r="F10" s="117"/>
      <c r="I10" s="458" t="s">
        <v>183</v>
      </c>
      <c r="J10" s="458" t="s">
        <v>576</v>
      </c>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row>
    <row r="11" spans="2:36" s="109" customFormat="1" x14ac:dyDescent="0.25">
      <c r="C11" s="786"/>
      <c r="D11" s="787"/>
      <c r="E11" s="788"/>
      <c r="F11" s="117"/>
      <c r="I11" s="457" t="s">
        <v>184</v>
      </c>
      <c r="J11" s="457" t="s">
        <v>185</v>
      </c>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row>
    <row r="12" spans="2:36" s="109" customFormat="1" x14ac:dyDescent="0.25">
      <c r="C12" s="786"/>
      <c r="D12" s="787"/>
      <c r="E12" s="788"/>
      <c r="F12" s="117"/>
      <c r="I12" s="192" t="s">
        <v>186</v>
      </c>
      <c r="J12" s="193" t="s">
        <v>577</v>
      </c>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row>
    <row r="13" spans="2:36" s="109" customFormat="1" x14ac:dyDescent="0.25">
      <c r="C13" s="786"/>
      <c r="D13" s="787"/>
      <c r="E13" s="788"/>
      <c r="F13" s="117"/>
      <c r="G13" s="117"/>
      <c r="H13" s="117"/>
      <c r="I13" s="117"/>
      <c r="J13" s="117"/>
      <c r="K13" s="120"/>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row>
    <row r="14" spans="2:36" s="114" customFormat="1" ht="15.75" x14ac:dyDescent="0.25">
      <c r="C14" s="789"/>
      <c r="D14" s="790"/>
      <c r="E14" s="789"/>
      <c r="F14" s="188"/>
      <c r="G14" s="188"/>
      <c r="H14" s="188"/>
      <c r="I14" s="118"/>
    </row>
    <row r="15" spans="2:36" s="114" customFormat="1" ht="15.75" x14ac:dyDescent="0.25">
      <c r="C15" s="118"/>
      <c r="D15" s="118"/>
      <c r="E15" s="912"/>
      <c r="F15" s="912"/>
      <c r="G15" s="912"/>
      <c r="H15" s="188"/>
      <c r="I15" s="118"/>
    </row>
    <row r="16" spans="2:36" s="114" customFormat="1" ht="15.75" x14ac:dyDescent="0.25">
      <c r="C16" s="118"/>
      <c r="D16" s="118"/>
      <c r="E16" s="188"/>
      <c r="F16" s="188"/>
      <c r="G16" s="188"/>
      <c r="H16" s="188"/>
      <c r="I16" s="118"/>
    </row>
    <row r="17" spans="3:9" s="114" customFormat="1" ht="15.75" x14ac:dyDescent="0.25">
      <c r="C17" s="118"/>
      <c r="D17" s="118"/>
      <c r="E17" s="188"/>
      <c r="F17" s="188"/>
      <c r="G17" s="188"/>
      <c r="H17" s="188"/>
      <c r="I17" s="118"/>
    </row>
    <row r="18" spans="3:9" s="114" customFormat="1" x14ac:dyDescent="0.25">
      <c r="C18" s="118"/>
      <c r="D18" s="118"/>
      <c r="E18" s="118"/>
      <c r="F18" s="118"/>
      <c r="G18" s="118"/>
      <c r="H18" s="118"/>
      <c r="I18" s="118"/>
    </row>
    <row r="19" spans="3:9" s="114" customFormat="1" x14ac:dyDescent="0.25">
      <c r="C19" s="118"/>
      <c r="D19" s="118"/>
      <c r="E19" s="118"/>
      <c r="F19" s="118"/>
      <c r="G19" s="118"/>
      <c r="H19" s="118"/>
      <c r="I19" s="118"/>
    </row>
    <row r="20" spans="3:9" s="114" customFormat="1" x14ac:dyDescent="0.25">
      <c r="C20" s="118"/>
      <c r="D20" s="118"/>
      <c r="E20" s="118"/>
      <c r="F20" s="118"/>
      <c r="G20" s="118"/>
      <c r="H20" s="118"/>
      <c r="I20" s="118"/>
    </row>
    <row r="21" spans="3:9" s="114" customFormat="1" x14ac:dyDescent="0.25"/>
    <row r="22" spans="3:9" s="114" customFormat="1" x14ac:dyDescent="0.25"/>
    <row r="23" spans="3:9" s="114" customFormat="1" x14ac:dyDescent="0.25"/>
    <row r="24" spans="3:9" s="114" customFormat="1" x14ac:dyDescent="0.25"/>
    <row r="25" spans="3:9" s="114" customFormat="1" x14ac:dyDescent="0.25"/>
    <row r="26" spans="3:9" s="114" customFormat="1" x14ac:dyDescent="0.25"/>
    <row r="27" spans="3:9" s="114" customFormat="1" x14ac:dyDescent="0.25"/>
    <row r="28" spans="3:9" s="114" customFormat="1" x14ac:dyDescent="0.25"/>
    <row r="29" spans="3:9" s="114" customFormat="1" x14ac:dyDescent="0.25"/>
    <row r="30" spans="3:9" s="114" customFormat="1" x14ac:dyDescent="0.25"/>
    <row r="31" spans="3:9" s="114" customFormat="1" x14ac:dyDescent="0.25"/>
    <row r="32" spans="3:9" s="114" customFormat="1" x14ac:dyDescent="0.25"/>
    <row r="33" s="114" customFormat="1" x14ac:dyDescent="0.25"/>
    <row r="34" s="114" customFormat="1" x14ac:dyDescent="0.25"/>
    <row r="35" s="114" customFormat="1" x14ac:dyDescent="0.25"/>
    <row r="36" s="114" customFormat="1" x14ac:dyDescent="0.25"/>
    <row r="37" s="114" customFormat="1" x14ac:dyDescent="0.25"/>
    <row r="38" s="114" customFormat="1" x14ac:dyDescent="0.25"/>
    <row r="39" s="114" customFormat="1" x14ac:dyDescent="0.25"/>
    <row r="40" s="114" customFormat="1" x14ac:dyDescent="0.25"/>
    <row r="41" s="114" customFormat="1" x14ac:dyDescent="0.25"/>
    <row r="42" s="114" customFormat="1" x14ac:dyDescent="0.25"/>
    <row r="43" s="114" customFormat="1" x14ac:dyDescent="0.25"/>
    <row r="44" s="114" customFormat="1" x14ac:dyDescent="0.25"/>
    <row r="45" s="114" customFormat="1" x14ac:dyDescent="0.25"/>
    <row r="46" s="114" customFormat="1" x14ac:dyDescent="0.25"/>
    <row r="47" s="114" customFormat="1" x14ac:dyDescent="0.25"/>
    <row r="48" s="114" customFormat="1" x14ac:dyDescent="0.25"/>
    <row r="49" s="114" customFormat="1" x14ac:dyDescent="0.25"/>
    <row r="50" s="114" customFormat="1" x14ac:dyDescent="0.25"/>
    <row r="51" s="114" customFormat="1" x14ac:dyDescent="0.25"/>
    <row r="52" s="114" customFormat="1" x14ac:dyDescent="0.25"/>
    <row r="53" s="114" customFormat="1" x14ac:dyDescent="0.25"/>
    <row r="54" s="114" customFormat="1" x14ac:dyDescent="0.25"/>
    <row r="55" s="114" customFormat="1" x14ac:dyDescent="0.25"/>
    <row r="56" s="114" customFormat="1" x14ac:dyDescent="0.25"/>
    <row r="57" s="114" customFormat="1" x14ac:dyDescent="0.25"/>
    <row r="58" s="114" customFormat="1" x14ac:dyDescent="0.25"/>
    <row r="59" s="114" customFormat="1" x14ac:dyDescent="0.25"/>
    <row r="60" s="114" customFormat="1" x14ac:dyDescent="0.25"/>
    <row r="61" s="114" customFormat="1" x14ac:dyDescent="0.25"/>
    <row r="62" s="114" customFormat="1" x14ac:dyDescent="0.25"/>
    <row r="63" s="114" customFormat="1" x14ac:dyDescent="0.25"/>
    <row r="64" s="114" customFormat="1" x14ac:dyDescent="0.25"/>
    <row r="65" s="114" customFormat="1" x14ac:dyDescent="0.25"/>
    <row r="66" s="114" customFormat="1" x14ac:dyDescent="0.25"/>
    <row r="67" s="114" customFormat="1" x14ac:dyDescent="0.25"/>
    <row r="68" s="114" customFormat="1" x14ac:dyDescent="0.25"/>
    <row r="69" s="114" customFormat="1" x14ac:dyDescent="0.25"/>
    <row r="70" s="114" customFormat="1" x14ac:dyDescent="0.25"/>
    <row r="71" s="114" customFormat="1" x14ac:dyDescent="0.25"/>
    <row r="72" s="114" customFormat="1" x14ac:dyDescent="0.25"/>
    <row r="73" s="114" customFormat="1" x14ac:dyDescent="0.25"/>
    <row r="74" s="114" customFormat="1" x14ac:dyDescent="0.25"/>
    <row r="75" s="114" customFormat="1" x14ac:dyDescent="0.25"/>
    <row r="76" s="114" customFormat="1" x14ac:dyDescent="0.25"/>
    <row r="77" s="114" customFormat="1" x14ac:dyDescent="0.25"/>
    <row r="78" s="114" customFormat="1" x14ac:dyDescent="0.25"/>
    <row r="79" s="114" customFormat="1" x14ac:dyDescent="0.25"/>
    <row r="80" s="114" customFormat="1" x14ac:dyDescent="0.25"/>
    <row r="81" s="114" customFormat="1" x14ac:dyDescent="0.25"/>
    <row r="82" s="114" customFormat="1" x14ac:dyDescent="0.25"/>
    <row r="83" s="114" customFormat="1" x14ac:dyDescent="0.25"/>
  </sheetData>
  <sheetProtection formatCells="0" formatColumns="0" formatRows="0"/>
  <mergeCells count="14">
    <mergeCell ref="E15:G15"/>
    <mergeCell ref="E5:E6"/>
    <mergeCell ref="G5:G6"/>
    <mergeCell ref="I5:I6"/>
    <mergeCell ref="I9:J9"/>
    <mergeCell ref="C8:E8"/>
    <mergeCell ref="B5:B6"/>
    <mergeCell ref="F5:F6"/>
    <mergeCell ref="H5:H6"/>
    <mergeCell ref="C1:D1"/>
    <mergeCell ref="F1:L1"/>
    <mergeCell ref="D5:D6"/>
    <mergeCell ref="C5:C6"/>
    <mergeCell ref="I2:J2"/>
  </mergeCells>
  <conditionalFormatting sqref="E5">
    <cfRule type="cellIs" dxfId="468" priority="83" operator="equal">
      <formula>"ERROR"</formula>
    </cfRule>
    <cfRule type="cellIs" dxfId="467" priority="84" operator="equal">
      <formula>"ALTO"</formula>
    </cfRule>
    <cfRule type="cellIs" dxfId="466" priority="85" operator="equal">
      <formula>"MEDIO"</formula>
    </cfRule>
    <cfRule type="cellIs" dxfId="465" priority="86" operator="equal">
      <formula>"BAJO"</formula>
    </cfRule>
  </conditionalFormatting>
  <conditionalFormatting sqref="J6">
    <cfRule type="cellIs" dxfId="464" priority="80" operator="equal">
      <formula>"INEFICIENTE"</formula>
    </cfRule>
    <cfRule type="cellIs" dxfId="463" priority="81" operator="equal">
      <formula>"CON DEFICIENCIAS"</formula>
    </cfRule>
    <cfRule type="cellIs" dxfId="462" priority="82" operator="equal">
      <formula>"EFICIENTE"</formula>
    </cfRule>
  </conditionalFormatting>
  <conditionalFormatting sqref="I5">
    <cfRule type="cellIs" dxfId="461" priority="77" operator="equal">
      <formula>"INEFICAZ"</formula>
    </cfRule>
    <cfRule type="cellIs" dxfId="460" priority="78" operator="equal">
      <formula>"CON DEFICIENCIAS"</formula>
    </cfRule>
    <cfRule type="cellIs" dxfId="459" priority="79" operator="equal">
      <formula>"EFICAZ"</formula>
    </cfRule>
  </conditionalFormatting>
  <conditionalFormatting sqref="J6">
    <cfRule type="containsText" dxfId="458" priority="57" stopIfTrue="1" operator="containsText" text="INEFECTIVO">
      <formula>NOT(ISERROR(SEARCH("INEFECTIVO",J6)))</formula>
    </cfRule>
    <cfRule type="containsText" dxfId="457" priority="58" stopIfTrue="1" operator="containsText" text="EFECTIVO">
      <formula>NOT(ISERROR(SEARCH("EFECTIVO",J6)))</formula>
    </cfRule>
    <cfRule type="cellIs" dxfId="456" priority="73" operator="equal">
      <formula>"ERROR EN EL CALCULO"</formula>
    </cfRule>
  </conditionalFormatting>
  <conditionalFormatting sqref="J12">
    <cfRule type="cellIs" dxfId="455" priority="25" operator="equal">
      <formula>"INEFICIENTE"</formula>
    </cfRule>
    <cfRule type="cellIs" dxfId="454" priority="26" operator="equal">
      <formula>"CON DEFICIENCIAS"</formula>
    </cfRule>
    <cfRule type="cellIs" dxfId="453" priority="27" operator="equal">
      <formula>"EFICIENTE"</formula>
    </cfRule>
  </conditionalFormatting>
  <conditionalFormatting sqref="J12">
    <cfRule type="containsText" dxfId="452" priority="22" stopIfTrue="1" operator="containsText" text="INEFECTIVO">
      <formula>NOT(ISERROR(SEARCH("INEFECTIVO",J12)))</formula>
    </cfRule>
    <cfRule type="containsText" dxfId="451" priority="23" stopIfTrue="1" operator="containsText" text="EFECTIVO">
      <formula>NOT(ISERROR(SEARCH("EFECTIVO",J12)))</formula>
    </cfRule>
    <cfRule type="cellIs" dxfId="450" priority="24" operator="equal">
      <formula>"ERROR EN EL CALCULO"</formula>
    </cfRule>
  </conditionalFormatting>
  <conditionalFormatting sqref="E5">
    <cfRule type="containsText" dxfId="449" priority="21" operator="containsText" text="ALTO">
      <formula>NOT(ISERROR(SEARCH("ALTO",E5)))</formula>
    </cfRule>
  </conditionalFormatting>
  <conditionalFormatting sqref="F1:F2">
    <cfRule type="colorScale" priority="19">
      <colorScale>
        <cfvo type="min"/>
        <cfvo type="max"/>
        <color rgb="FF63BE7B"/>
        <color rgb="FFFCFCFF"/>
      </colorScale>
    </cfRule>
  </conditionalFormatting>
  <conditionalFormatting sqref="C5">
    <cfRule type="containsText" dxfId="448" priority="13" stopIfTrue="1" operator="containsText" text="INADECUADO">
      <formula>NOT(ISERROR(SEARCH("INADECUADO",C5)))</formula>
    </cfRule>
    <cfRule type="containsText" dxfId="447" priority="14" stopIfTrue="1" operator="containsText" text="PARCIALMENTE ADECUADO">
      <formula>NOT(ISERROR(SEARCH("PARCIALMENTE ADECUADO",C5)))</formula>
    </cfRule>
    <cfRule type="containsText" dxfId="446" priority="15" stopIfTrue="1" operator="containsText" text="ADECUADO">
      <formula>NOT(ISERROR(SEARCH("ADECUADO",C5)))</formula>
    </cfRule>
    <cfRule type="cellIs" dxfId="445" priority="16" operator="equal">
      <formula>$R$221</formula>
    </cfRule>
    <cfRule type="cellIs" dxfId="444" priority="17" operator="equal">
      <formula>$R$220</formula>
    </cfRule>
    <cfRule type="cellIs" dxfId="443" priority="18" operator="equal">
      <formula>$R$219</formula>
    </cfRule>
  </conditionalFormatting>
  <conditionalFormatting sqref="E5">
    <cfRule type="containsText" dxfId="442" priority="12" operator="containsText" text="ALTO-CRÍTICO">
      <formula>NOT(ISERROR(SEARCH("ALTO-CRÍTICO",E5)))</formula>
    </cfRule>
  </conditionalFormatting>
  <conditionalFormatting sqref="G5">
    <cfRule type="containsText" dxfId="441" priority="5" stopIfTrue="1" operator="containsText" text="INADECUADO">
      <formula>NOT(ISERROR(SEARCH("INADECUADO",G5)))</formula>
    </cfRule>
    <cfRule type="containsText" dxfId="440" priority="6" stopIfTrue="1" operator="containsText" text="PARCIALMENTE ADECUADO">
      <formula>NOT(ISERROR(SEARCH("PARCIALMENTE ADECUADO",G5)))</formula>
    </cfRule>
    <cfRule type="containsText" dxfId="439" priority="7" stopIfTrue="1" operator="containsText" text="ADECUADO">
      <formula>NOT(ISERROR(SEARCH("ADECUADO",G5)))</formula>
    </cfRule>
    <cfRule type="cellIs" dxfId="438" priority="8" operator="equal">
      <formula>$R$221</formula>
    </cfRule>
    <cfRule type="cellIs" dxfId="437" priority="9" operator="equal">
      <formula>$R$220</formula>
    </cfRule>
    <cfRule type="cellIs" dxfId="436" priority="10" operator="equal">
      <formula>$R$219</formula>
    </cfRule>
  </conditionalFormatting>
  <conditionalFormatting sqref="E5:E6">
    <cfRule type="containsText" dxfId="435" priority="4" operator="containsText" text="ALTO-CRÍTICO">
      <formula>NOT(ISERROR(SEARCH("ALTO-CRÍTICO",E5)))</formula>
    </cfRule>
  </conditionalFormatting>
  <conditionalFormatting sqref="E9:E14">
    <cfRule type="containsText" dxfId="434" priority="1" stopIfTrue="1" operator="containsText" text="INADECUADO">
      <formula>NOT(ISERROR(SEARCH("INADECUADO",E9)))</formula>
    </cfRule>
    <cfRule type="containsText" dxfId="433" priority="2" operator="containsText" text="PARCIALMENTE ADECUADO">
      <formula>NOT(ISERROR(SEARCH("PARCIALMENTE ADECUADO",E9)))</formula>
    </cfRule>
    <cfRule type="containsText" dxfId="432" priority="3" operator="containsText" text="ADECUADO">
      <formula>NOT(ISERROR(SEARCH("ADECUADO",E9)))</formula>
    </cfRule>
  </conditionalFormatting>
  <pageMargins left="0.7" right="0.7" top="0.75" bottom="0.75" header="0.3" footer="0.3"/>
  <pageSetup scale="68" orientation="landscape" r:id="rId1"/>
  <colBreaks count="1" manualBreakCount="1">
    <brk id="13"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9" sqref="C9"/>
    </sheetView>
  </sheetViews>
  <sheetFormatPr baseColWidth="10" defaultRowHeight="15" x14ac:dyDescent="0.25"/>
  <cols>
    <col min="1" max="1" width="7.5703125" customWidth="1"/>
    <col min="2" max="2" width="15.42578125" customWidth="1"/>
    <col min="3" max="3" width="78.5703125" customWidth="1"/>
  </cols>
  <sheetData>
    <row r="1" spans="1:3" x14ac:dyDescent="0.25">
      <c r="A1" s="922"/>
      <c r="B1" s="923"/>
      <c r="C1" s="314" t="s">
        <v>334</v>
      </c>
    </row>
    <row r="2" spans="1:3" ht="15.6" customHeight="1" x14ac:dyDescent="0.25">
      <c r="A2" s="924"/>
      <c r="B2" s="925"/>
      <c r="C2" s="315" t="s">
        <v>499</v>
      </c>
    </row>
    <row r="3" spans="1:3" x14ac:dyDescent="0.25">
      <c r="A3" s="924"/>
      <c r="B3" s="925"/>
      <c r="C3" s="316"/>
    </row>
    <row r="4" spans="1:3" ht="18.600000000000001" customHeight="1" x14ac:dyDescent="0.25">
      <c r="A4" s="926"/>
      <c r="B4" s="927"/>
      <c r="C4" s="317" t="s">
        <v>500</v>
      </c>
    </row>
    <row r="5" spans="1:3" x14ac:dyDescent="0.25">
      <c r="A5" s="318"/>
      <c r="B5" s="928"/>
      <c r="C5" s="929"/>
    </row>
    <row r="6" spans="1:3" ht="15.75" x14ac:dyDescent="0.25">
      <c r="A6" s="319" t="s">
        <v>214</v>
      </c>
      <c r="B6" s="320" t="s">
        <v>224</v>
      </c>
      <c r="C6" s="320" t="s">
        <v>501</v>
      </c>
    </row>
    <row r="7" spans="1:3" ht="41.25" customHeight="1" x14ac:dyDescent="0.25">
      <c r="A7" s="321">
        <v>1</v>
      </c>
      <c r="B7" s="322" t="s">
        <v>502</v>
      </c>
      <c r="C7" s="323" t="s">
        <v>503</v>
      </c>
    </row>
    <row r="8" spans="1:3" ht="55.5" customHeight="1" x14ac:dyDescent="0.25">
      <c r="A8" s="321">
        <v>2</v>
      </c>
      <c r="B8" s="322" t="s">
        <v>504</v>
      </c>
      <c r="C8" s="323" t="s">
        <v>505</v>
      </c>
    </row>
    <row r="9" spans="1:3" ht="51" customHeight="1" x14ac:dyDescent="0.25">
      <c r="A9" s="321">
        <v>3</v>
      </c>
      <c r="B9" s="322" t="s">
        <v>506</v>
      </c>
      <c r="C9" s="323" t="s">
        <v>507</v>
      </c>
    </row>
    <row r="10" spans="1:3" ht="51.75" customHeight="1" x14ac:dyDescent="0.25">
      <c r="A10" s="321">
        <v>4</v>
      </c>
      <c r="B10" s="322" t="s">
        <v>508</v>
      </c>
      <c r="C10" s="323" t="s">
        <v>593</v>
      </c>
    </row>
    <row r="11" spans="1:3" ht="61.5" customHeight="1" x14ac:dyDescent="0.25">
      <c r="A11" s="321">
        <v>5</v>
      </c>
      <c r="B11" s="322" t="s">
        <v>509</v>
      </c>
      <c r="C11" s="323" t="s">
        <v>510</v>
      </c>
    </row>
  </sheetData>
  <sheetProtection sheet="1" objects="1" scenarios="1"/>
  <mergeCells count="2">
    <mergeCell ref="A1:B4"/>
    <mergeCell ref="B5:C5"/>
  </mergeCells>
  <conditionalFormatting sqref="B7:B10 C8:C10">
    <cfRule type="cellIs" dxfId="431" priority="5" operator="equal">
      <formula>"Error Eval."</formula>
    </cfRule>
  </conditionalFormatting>
  <conditionalFormatting sqref="C7">
    <cfRule type="cellIs" dxfId="430" priority="4" operator="equal">
      <formula>"Error Eval."</formula>
    </cfRule>
  </conditionalFormatting>
  <conditionalFormatting sqref="B11:C11">
    <cfRule type="cellIs" dxfId="429" priority="3" operator="equal">
      <formula>"Error Eval."</formula>
    </cfRule>
  </conditionalFormatting>
  <conditionalFormatting sqref="B6">
    <cfRule type="cellIs" dxfId="428" priority="2" operator="equal">
      <formula>"Error Eval."</formula>
    </cfRule>
  </conditionalFormatting>
  <conditionalFormatting sqref="C6">
    <cfRule type="cellIs" dxfId="427" priority="1" operator="equal">
      <formula>"Error Eval."</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showGridLines="0" topLeftCell="F1" zoomScale="90" zoomScaleNormal="90" workbookViewId="0">
      <selection activeCell="S81" sqref="S81:S94"/>
    </sheetView>
  </sheetViews>
  <sheetFormatPr baseColWidth="10" defaultColWidth="11.42578125" defaultRowHeight="12" customHeight="1" zeroHeight="1" x14ac:dyDescent="0.25"/>
  <cols>
    <col min="1" max="1" width="2.28515625" style="224" customWidth="1"/>
    <col min="2" max="2" width="34.5703125" style="224" bestFit="1" customWidth="1"/>
    <col min="3" max="3" width="37.42578125" style="224" customWidth="1"/>
    <col min="4" max="4" width="16" style="224" customWidth="1"/>
    <col min="5" max="5" width="12.5703125" style="225" customWidth="1"/>
    <col min="6" max="15" width="9.7109375" style="225" customWidth="1"/>
    <col min="16" max="17" width="8.5703125" style="225" customWidth="1"/>
    <col min="18" max="18" width="10" style="225" customWidth="1"/>
    <col min="19" max="19" width="9.7109375" style="225" customWidth="1"/>
    <col min="20" max="20" width="14.7109375" style="225" bestFit="1" customWidth="1"/>
    <col min="21" max="21" width="24.7109375" style="225" customWidth="1"/>
    <col min="22" max="22" width="42.7109375" style="225" customWidth="1"/>
    <col min="23" max="23" width="42.7109375" style="224" customWidth="1"/>
    <col min="24" max="25" width="13.5703125" style="224" customWidth="1"/>
    <col min="26" max="26" width="48.7109375" style="225" customWidth="1"/>
    <col min="27" max="27" width="2.28515625" style="225" customWidth="1"/>
    <col min="28" max="28" width="2.28515625" style="225" hidden="1" customWidth="1"/>
    <col min="29" max="29" width="11.140625" style="206" hidden="1" customWidth="1"/>
    <col min="30" max="30" width="2.28515625" style="206" hidden="1" customWidth="1"/>
    <col min="31" max="31" width="11.28515625" style="207" hidden="1" customWidth="1"/>
    <col min="32" max="32" width="21.7109375" style="207" hidden="1" customWidth="1"/>
    <col min="33" max="33" width="11.28515625" style="207" hidden="1" customWidth="1"/>
    <col min="34" max="34" width="13.5703125" style="207" hidden="1" customWidth="1"/>
    <col min="35" max="35" width="2.28515625" style="207" hidden="1" customWidth="1"/>
    <col min="36" max="36" width="15.7109375" style="207" hidden="1" customWidth="1"/>
    <col min="37" max="37" width="2.28515625" style="207" hidden="1" customWidth="1"/>
    <col min="38" max="38" width="7.28515625" style="207" hidden="1" customWidth="1"/>
    <col min="39" max="39" width="2.28515625" style="207" hidden="1" customWidth="1"/>
    <col min="40" max="40" width="21.85546875" style="207" hidden="1" customWidth="1"/>
    <col min="41" max="41" width="2.28515625" style="207" hidden="1" customWidth="1"/>
    <col min="42" max="42" width="1.85546875" style="207" hidden="1" customWidth="1"/>
    <col min="43" max="43" width="15.7109375" style="207" hidden="1" customWidth="1"/>
    <col min="44" max="45" width="1.85546875" style="207" hidden="1" customWidth="1"/>
    <col min="46" max="46" width="23" style="207" hidden="1" customWidth="1"/>
    <col min="47" max="49" width="3.7109375" style="207" hidden="1" customWidth="1"/>
    <col min="50" max="5176" width="3.7109375" style="207" customWidth="1"/>
    <col min="5177" max="5183" width="11.42578125" style="207"/>
    <col min="5184" max="5185" width="3.7109375" style="207" customWidth="1"/>
    <col min="5186" max="16384" width="11.42578125" style="207"/>
  </cols>
  <sheetData>
    <row r="1" spans="1:46" s="318" customFormat="1" ht="70.150000000000006" customHeight="1" x14ac:dyDescent="0.25">
      <c r="A1" s="324"/>
      <c r="B1" s="325"/>
      <c r="C1" s="931" t="s">
        <v>334</v>
      </c>
      <c r="D1" s="931"/>
      <c r="E1" s="931"/>
      <c r="F1" s="931"/>
      <c r="G1" s="931"/>
      <c r="H1" s="931"/>
      <c r="I1" s="931"/>
      <c r="J1" s="931"/>
      <c r="K1" s="931"/>
      <c r="L1" s="931"/>
      <c r="M1" s="931"/>
      <c r="N1" s="931"/>
      <c r="O1" s="931"/>
      <c r="P1" s="931"/>
      <c r="Q1" s="931"/>
      <c r="R1" s="931"/>
      <c r="S1" s="931"/>
      <c r="T1" s="931"/>
      <c r="U1" s="931"/>
      <c r="V1" s="931"/>
      <c r="W1" s="931"/>
      <c r="X1" s="931"/>
      <c r="Y1" s="931"/>
      <c r="Z1" s="931"/>
      <c r="AA1" s="582"/>
      <c r="AB1" s="327"/>
      <c r="AC1" s="328"/>
      <c r="AD1" s="328"/>
    </row>
    <row r="2" spans="1:46" s="318" customFormat="1" ht="15.6" customHeight="1" x14ac:dyDescent="0.25">
      <c r="A2" s="329"/>
      <c r="B2" s="330"/>
      <c r="C2" s="932" t="s">
        <v>511</v>
      </c>
      <c r="D2" s="932"/>
      <c r="E2" s="932"/>
      <c r="F2" s="932"/>
      <c r="G2" s="932"/>
      <c r="H2" s="932"/>
      <c r="I2" s="932"/>
      <c r="J2" s="932"/>
      <c r="K2" s="932"/>
      <c r="L2" s="932"/>
      <c r="M2" s="932"/>
      <c r="N2" s="932"/>
      <c r="O2" s="932"/>
      <c r="P2" s="932"/>
      <c r="Q2" s="932"/>
      <c r="R2" s="932"/>
      <c r="S2" s="932"/>
      <c r="T2" s="932"/>
      <c r="U2" s="932"/>
      <c r="V2" s="932"/>
      <c r="W2" s="932"/>
      <c r="X2" s="932"/>
      <c r="Y2" s="932"/>
      <c r="Z2" s="933"/>
      <c r="AA2" s="329"/>
      <c r="AC2" s="328"/>
      <c r="AD2" s="328"/>
    </row>
    <row r="3" spans="1:46" s="208" customFormat="1" ht="7.5" customHeight="1" x14ac:dyDescent="0.25">
      <c r="A3" s="331"/>
      <c r="B3" s="611"/>
      <c r="X3" s="332"/>
      <c r="Y3" s="332"/>
      <c r="Z3" s="333"/>
      <c r="AA3" s="332"/>
      <c r="AB3" s="334"/>
      <c r="AC3" s="335"/>
      <c r="AD3" s="335"/>
    </row>
    <row r="4" spans="1:46" s="318" customFormat="1" ht="5.25" x14ac:dyDescent="0.25">
      <c r="A4" s="329"/>
      <c r="B4" s="934"/>
      <c r="C4" s="935"/>
      <c r="D4" s="935"/>
      <c r="E4" s="935"/>
      <c r="F4" s="935"/>
      <c r="G4" s="935"/>
      <c r="H4" s="935"/>
      <c r="I4" s="935"/>
      <c r="J4" s="935"/>
      <c r="K4" s="935"/>
      <c r="L4" s="935"/>
      <c r="M4" s="935"/>
      <c r="N4" s="935"/>
      <c r="O4" s="935"/>
      <c r="P4" s="935"/>
      <c r="Q4" s="935"/>
      <c r="R4" s="935"/>
      <c r="S4" s="935"/>
      <c r="T4" s="935"/>
      <c r="U4" s="935"/>
      <c r="V4" s="935"/>
      <c r="W4" s="935"/>
      <c r="X4" s="336"/>
      <c r="Y4" s="336"/>
      <c r="Z4" s="337"/>
      <c r="AA4" s="336"/>
      <c r="AB4" s="338"/>
      <c r="AC4" s="328"/>
      <c r="AD4" s="328"/>
    </row>
    <row r="5" spans="1:46" ht="15.75" x14ac:dyDescent="0.25">
      <c r="A5" s="339"/>
      <c r="B5" s="936" t="s">
        <v>587</v>
      </c>
      <c r="C5" s="937"/>
      <c r="D5" s="937"/>
      <c r="E5" s="937"/>
      <c r="F5" s="937"/>
      <c r="G5" s="937"/>
      <c r="H5" s="937"/>
      <c r="I5" s="937"/>
      <c r="J5" s="937"/>
      <c r="K5" s="937"/>
      <c r="L5" s="937"/>
      <c r="M5" s="937"/>
      <c r="N5" s="937"/>
      <c r="O5" s="937"/>
      <c r="P5" s="937"/>
      <c r="Q5" s="937"/>
      <c r="R5" s="937"/>
      <c r="S5" s="937"/>
      <c r="T5" s="937"/>
      <c r="U5" s="937"/>
      <c r="V5" s="937"/>
      <c r="W5" s="937"/>
      <c r="X5" s="340"/>
      <c r="Y5" s="340"/>
      <c r="Z5" s="341"/>
      <c r="AA5" s="340"/>
      <c r="AB5" s="342"/>
    </row>
    <row r="6" spans="1:46" s="318" customFormat="1" ht="5.25" x14ac:dyDescent="0.25">
      <c r="A6" s="329"/>
      <c r="B6" s="938"/>
      <c r="C6" s="939"/>
      <c r="D6" s="939"/>
      <c r="E6" s="939"/>
      <c r="F6" s="939"/>
      <c r="G6" s="939"/>
      <c r="H6" s="939"/>
      <c r="I6" s="939"/>
      <c r="J6" s="939"/>
      <c r="K6" s="939"/>
      <c r="L6" s="939"/>
      <c r="M6" s="939"/>
      <c r="N6" s="939"/>
      <c r="O6" s="939"/>
      <c r="P6" s="939"/>
      <c r="Q6" s="939"/>
      <c r="R6" s="939"/>
      <c r="S6" s="939"/>
      <c r="T6" s="939"/>
      <c r="U6" s="939"/>
      <c r="V6" s="939"/>
      <c r="W6" s="939"/>
      <c r="X6" s="343"/>
      <c r="Y6" s="343"/>
      <c r="Z6" s="344"/>
      <c r="AA6" s="345"/>
      <c r="AB6" s="346"/>
      <c r="AC6" s="328"/>
      <c r="AD6" s="328"/>
    </row>
    <row r="7" spans="1:46" s="318" customFormat="1" ht="5.25" x14ac:dyDescent="0.25">
      <c r="A7" s="329"/>
      <c r="B7" s="929"/>
      <c r="C7" s="929"/>
      <c r="D7" s="929"/>
      <c r="E7" s="929"/>
      <c r="F7" s="929"/>
      <c r="G7" s="929"/>
      <c r="H7" s="929"/>
      <c r="I7" s="929"/>
      <c r="J7" s="929"/>
      <c r="K7" s="929"/>
      <c r="L7" s="929"/>
      <c r="M7" s="929"/>
      <c r="N7" s="929"/>
      <c r="O7" s="929"/>
      <c r="P7" s="929"/>
      <c r="Q7" s="929"/>
      <c r="R7" s="929"/>
      <c r="S7" s="929"/>
      <c r="T7" s="929"/>
      <c r="U7" s="929"/>
      <c r="V7" s="929"/>
      <c r="W7" s="929"/>
      <c r="X7" s="929"/>
      <c r="Y7" s="929"/>
      <c r="Z7" s="929"/>
      <c r="AA7" s="582"/>
      <c r="AB7" s="327"/>
      <c r="AC7" s="328"/>
      <c r="AD7" s="328"/>
    </row>
    <row r="8" spans="1:46" ht="13.5" customHeight="1" x14ac:dyDescent="0.25">
      <c r="A8" s="339"/>
      <c r="B8" s="944" t="s">
        <v>514</v>
      </c>
      <c r="C8" s="944" t="s">
        <v>515</v>
      </c>
      <c r="D8" s="945" t="s">
        <v>588</v>
      </c>
      <c r="E8" s="948" t="s">
        <v>516</v>
      </c>
      <c r="F8" s="949"/>
      <c r="G8" s="949"/>
      <c r="H8" s="949"/>
      <c r="I8" s="949"/>
      <c r="J8" s="949"/>
      <c r="K8" s="949"/>
      <c r="L8" s="949"/>
      <c r="M8" s="949"/>
      <c r="N8" s="949"/>
      <c r="O8" s="949"/>
      <c r="P8" s="949"/>
      <c r="Q8" s="949"/>
      <c r="R8" s="949"/>
      <c r="S8" s="949"/>
      <c r="T8" s="949"/>
      <c r="U8" s="950"/>
      <c r="V8" s="954" t="s">
        <v>517</v>
      </c>
      <c r="W8" s="954"/>
      <c r="X8" s="954"/>
      <c r="Y8" s="954"/>
      <c r="Z8" s="954"/>
      <c r="AA8" s="347"/>
    </row>
    <row r="9" spans="1:46" s="318" customFormat="1" ht="6.75" customHeight="1" x14ac:dyDescent="0.25">
      <c r="A9" s="329"/>
      <c r="B9" s="944"/>
      <c r="C9" s="944"/>
      <c r="D9" s="946"/>
      <c r="E9" s="951"/>
      <c r="F9" s="952"/>
      <c r="G9" s="952"/>
      <c r="H9" s="952"/>
      <c r="I9" s="952"/>
      <c r="J9" s="952"/>
      <c r="K9" s="952"/>
      <c r="L9" s="952"/>
      <c r="M9" s="952"/>
      <c r="N9" s="952"/>
      <c r="O9" s="952"/>
      <c r="P9" s="952"/>
      <c r="Q9" s="952"/>
      <c r="R9" s="952"/>
      <c r="S9" s="952"/>
      <c r="T9" s="952"/>
      <c r="U9" s="953"/>
      <c r="V9" s="954"/>
      <c r="W9" s="954"/>
      <c r="X9" s="954"/>
      <c r="Y9" s="954"/>
      <c r="Z9" s="954"/>
      <c r="AA9" s="582"/>
      <c r="AB9" s="327"/>
      <c r="AC9" s="328"/>
      <c r="AD9" s="328"/>
      <c r="AJ9" s="348"/>
      <c r="AK9" s="207"/>
      <c r="AL9" s="349">
        <v>1</v>
      </c>
      <c r="AN9" s="207"/>
      <c r="AO9" s="207"/>
      <c r="AP9" s="350"/>
      <c r="AQ9" s="351" t="s">
        <v>518</v>
      </c>
      <c r="AR9" s="352"/>
      <c r="AS9" s="350"/>
      <c r="AT9" s="351" t="s">
        <v>519</v>
      </c>
    </row>
    <row r="10" spans="1:46" ht="12" customHeight="1" x14ac:dyDescent="0.25">
      <c r="A10" s="353"/>
      <c r="B10" s="944"/>
      <c r="C10" s="944"/>
      <c r="D10" s="946"/>
      <c r="E10" s="944" t="s">
        <v>520</v>
      </c>
      <c r="F10" s="944"/>
      <c r="G10" s="944"/>
      <c r="H10" s="944"/>
      <c r="I10" s="944"/>
      <c r="J10" s="944"/>
      <c r="K10" s="944"/>
      <c r="L10" s="944"/>
      <c r="M10" s="944"/>
      <c r="N10" s="944"/>
      <c r="O10" s="944"/>
      <c r="P10" s="944"/>
      <c r="Q10" s="944"/>
      <c r="R10" s="944"/>
      <c r="S10" s="944"/>
      <c r="T10" s="944" t="s">
        <v>521</v>
      </c>
      <c r="U10" s="944" t="s">
        <v>522</v>
      </c>
      <c r="V10" s="930" t="s">
        <v>523</v>
      </c>
      <c r="W10" s="930" t="s">
        <v>524</v>
      </c>
      <c r="X10" s="930" t="s">
        <v>525</v>
      </c>
      <c r="Y10" s="930" t="s">
        <v>526</v>
      </c>
      <c r="Z10" s="930" t="s">
        <v>527</v>
      </c>
      <c r="AA10" s="354"/>
      <c r="AB10" s="355"/>
      <c r="AC10" s="355"/>
      <c r="AD10" s="356"/>
      <c r="AE10" s="940" t="s">
        <v>528</v>
      </c>
      <c r="AF10" s="940"/>
      <c r="AG10" s="940"/>
      <c r="AH10" s="940"/>
      <c r="AJ10" s="357" t="s">
        <v>1</v>
      </c>
      <c r="AL10" s="349">
        <f>AL9+(AL12-AL9)/3</f>
        <v>1.6666666666666665</v>
      </c>
      <c r="AN10" s="207" t="s">
        <v>529</v>
      </c>
      <c r="AP10" s="235"/>
      <c r="AQ10" s="278"/>
      <c r="AR10" s="206"/>
      <c r="AS10" s="235"/>
      <c r="AT10" s="278"/>
    </row>
    <row r="11" spans="1:46" ht="75.75" customHeight="1" x14ac:dyDescent="0.2">
      <c r="A11" s="353"/>
      <c r="B11" s="944"/>
      <c r="C11" s="944"/>
      <c r="D11" s="947"/>
      <c r="E11" s="634" t="e">
        <f>+C13</f>
        <v>#REF!</v>
      </c>
      <c r="F11" s="739" t="e">
        <f>+C14</f>
        <v>#REF!</v>
      </c>
      <c r="G11" s="739" t="e">
        <f>+C15</f>
        <v>#REF!</v>
      </c>
      <c r="H11" s="739" t="e">
        <f>+C16</f>
        <v>#REF!</v>
      </c>
      <c r="I11" s="739" t="e">
        <f>+C17</f>
        <v>#REF!</v>
      </c>
      <c r="J11" s="739" t="e">
        <f>+C18</f>
        <v>#REF!</v>
      </c>
      <c r="K11" s="739" t="e">
        <f>+C19</f>
        <v>#REF!</v>
      </c>
      <c r="L11" s="739" t="e">
        <f>+C20</f>
        <v>#REF!</v>
      </c>
      <c r="M11" s="739" t="e">
        <f>+C21</f>
        <v>#REF!</v>
      </c>
      <c r="N11" s="739" t="e">
        <f>+C22</f>
        <v>#REF!</v>
      </c>
      <c r="O11" s="739" t="e">
        <f>+C23</f>
        <v>#REF!</v>
      </c>
      <c r="P11" s="739" t="e">
        <f>+C24</f>
        <v>#REF!</v>
      </c>
      <c r="Q11" s="739" t="e">
        <f>+C25</f>
        <v>#REF!</v>
      </c>
      <c r="R11" s="739" t="e">
        <f>+C26</f>
        <v>#REF!</v>
      </c>
      <c r="S11" s="739" t="e">
        <f>+C27</f>
        <v>#REF!</v>
      </c>
      <c r="T11" s="944"/>
      <c r="U11" s="944"/>
      <c r="V11" s="930"/>
      <c r="W11" s="930"/>
      <c r="X11" s="930"/>
      <c r="Y11" s="930"/>
      <c r="Z11" s="930"/>
      <c r="AA11" s="353"/>
      <c r="AB11" s="207"/>
      <c r="AC11" s="359" t="s">
        <v>530</v>
      </c>
      <c r="AD11" s="360"/>
      <c r="AE11" s="361" t="str">
        <f>+$AJ$12</f>
        <v>Bajo</v>
      </c>
      <c r="AF11" s="361" t="str">
        <f>+$AJ$11</f>
        <v>Medio</v>
      </c>
      <c r="AG11" s="361" t="str">
        <f>+$AJ$10</f>
        <v>Alto</v>
      </c>
      <c r="AH11" s="361" t="s">
        <v>531</v>
      </c>
      <c r="AI11" s="362"/>
      <c r="AJ11" s="357" t="s">
        <v>2</v>
      </c>
      <c r="AL11" s="349">
        <f>AL9+2*(AL12-AL9)/3</f>
        <v>2.333333333333333</v>
      </c>
      <c r="AN11" s="207" t="s">
        <v>532</v>
      </c>
      <c r="AP11" s="234">
        <v>1</v>
      </c>
      <c r="AQ11" s="235" t="s">
        <v>3</v>
      </c>
      <c r="AR11" s="206"/>
      <c r="AS11" s="234">
        <v>1</v>
      </c>
      <c r="AT11" s="235" t="s">
        <v>3</v>
      </c>
    </row>
    <row r="12" spans="1:46" s="200" customFormat="1" x14ac:dyDescent="0.15">
      <c r="A12" s="363"/>
      <c r="B12" s="364"/>
      <c r="C12" s="364"/>
      <c r="D12" s="364"/>
      <c r="E12" s="364"/>
      <c r="F12" s="364"/>
      <c r="G12" s="364"/>
      <c r="H12" s="364"/>
      <c r="I12" s="364"/>
      <c r="J12" s="364"/>
      <c r="K12" s="364"/>
      <c r="L12" s="364"/>
      <c r="M12" s="364"/>
      <c r="N12" s="364"/>
      <c r="O12" s="364"/>
      <c r="P12" s="364"/>
      <c r="Q12" s="364"/>
      <c r="R12" s="364"/>
      <c r="S12" s="364"/>
      <c r="T12" s="364"/>
      <c r="U12" s="364"/>
      <c r="V12" s="612"/>
      <c r="W12" s="612"/>
      <c r="X12" s="612"/>
      <c r="Y12" s="612"/>
      <c r="Z12" s="612"/>
      <c r="AA12" s="363"/>
      <c r="AC12" s="365"/>
      <c r="AD12" s="366"/>
      <c r="AE12" s="367"/>
      <c r="AF12" s="367"/>
      <c r="AG12" s="367"/>
      <c r="AH12" s="367"/>
      <c r="AI12" s="367"/>
      <c r="AJ12" s="368" t="s">
        <v>3</v>
      </c>
      <c r="AK12" s="207"/>
      <c r="AL12" s="349">
        <v>3</v>
      </c>
      <c r="AN12" s="207" t="s">
        <v>533</v>
      </c>
      <c r="AO12" s="207"/>
      <c r="AP12" s="234">
        <v>2</v>
      </c>
      <c r="AQ12" s="235" t="s">
        <v>2</v>
      </c>
      <c r="AR12" s="206"/>
      <c r="AS12" s="234">
        <v>2</v>
      </c>
      <c r="AT12" s="235" t="s">
        <v>2</v>
      </c>
    </row>
    <row r="13" spans="1:46" x14ac:dyDescent="0.25">
      <c r="A13" s="353"/>
      <c r="B13" s="941" t="s">
        <v>502</v>
      </c>
      <c r="C13" s="634" t="e">
        <f>+CONCATENATE(#REF!," ",#REF!)</f>
        <v>#REF!</v>
      </c>
      <c r="D13" s="613" t="s">
        <v>543</v>
      </c>
      <c r="E13" s="614"/>
      <c r="F13" s="613" t="s">
        <v>3</v>
      </c>
      <c r="G13" s="613" t="s">
        <v>3</v>
      </c>
      <c r="H13" s="613" t="s">
        <v>3</v>
      </c>
      <c r="I13" s="613" t="s">
        <v>3</v>
      </c>
      <c r="J13" s="613" t="s">
        <v>3</v>
      </c>
      <c r="K13" s="613" t="s">
        <v>3</v>
      </c>
      <c r="L13" s="613" t="s">
        <v>2</v>
      </c>
      <c r="M13" s="613" t="s">
        <v>2</v>
      </c>
      <c r="N13" s="613"/>
      <c r="O13" s="613"/>
      <c r="P13" s="613"/>
      <c r="Q13" s="613"/>
      <c r="R13" s="613"/>
      <c r="S13" s="613"/>
      <c r="T13" s="369" t="str">
        <f t="shared" ref="T13:T27" si="0">+IF(AC13="","",AH13)</f>
        <v>Bajo</v>
      </c>
      <c r="U13" s="370" t="str">
        <f t="shared" ref="U13:U27" si="1">+IF(T13="","",IF(T13=$AJ$10,$AN$10,IF(T13=$AJ$11,$AN$11,IF(T13=$AJ$12,$AN$12))))</f>
        <v>No requiere acción.</v>
      </c>
      <c r="X13" s="751"/>
      <c r="Y13" s="751"/>
      <c r="Z13" s="371"/>
      <c r="AA13" s="347"/>
      <c r="AC13" s="372">
        <f t="shared" ref="AC13:AC27" si="2">+IF(COUNTA(E13:S13)=0,"",((COUNTIF(E13:S13,$AJ$12)*1)+(COUNTIF(E13:S13,$AJ$11)*2)+(COUNTIF(E13:S13,$AJ$10)*3))/(COUNTIF(E13:S13,$AJ$12)+(COUNTIF(E13:S13,$AJ$11))+COUNTIF(E13:S13,$AJ$10)))</f>
        <v>1.25</v>
      </c>
      <c r="AD13" s="373"/>
      <c r="AE13" s="349" t="b">
        <f t="shared" ref="AE13:AE27" si="3">AND(AC13&gt;=$AL$9,AC13&lt;$AL$10)</f>
        <v>1</v>
      </c>
      <c r="AF13" s="349" t="b">
        <f t="shared" ref="AF13:AF27" si="4">AND(AC13&gt;=$AL$10,AC13&lt;$AL$11)</f>
        <v>0</v>
      </c>
      <c r="AG13" s="374" t="b">
        <f t="shared" ref="AG13:AG27" si="5">AND(AC13&gt;=$AL$11,AC13&lt;=$AL$12)</f>
        <v>0</v>
      </c>
      <c r="AH13" s="375" t="str">
        <f t="shared" ref="AH13:AH27" si="6">+IF(AE13=TRUE,$AJ$12,IF(AF13=TRUE,$AJ$11,IF(AG13=TRUE,$AJ$10)))</f>
        <v>Bajo</v>
      </c>
      <c r="AI13" s="376"/>
      <c r="AN13" s="200"/>
      <c r="AO13" s="200"/>
      <c r="AP13" s="234">
        <v>3</v>
      </c>
      <c r="AQ13" s="235" t="s">
        <v>1</v>
      </c>
      <c r="AR13" s="199"/>
      <c r="AS13" s="234">
        <v>3</v>
      </c>
      <c r="AT13" s="235" t="s">
        <v>1</v>
      </c>
    </row>
    <row r="14" spans="1:46" x14ac:dyDescent="0.25">
      <c r="A14" s="353"/>
      <c r="B14" s="942"/>
      <c r="C14" s="634" t="e">
        <f>+CONCATENATE(#REF!," ",#REF!)</f>
        <v>#REF!</v>
      </c>
      <c r="D14" s="613" t="s">
        <v>543</v>
      </c>
      <c r="E14" s="613" t="s">
        <v>3</v>
      </c>
      <c r="F14" s="614"/>
      <c r="G14" s="613" t="s">
        <v>3</v>
      </c>
      <c r="H14" s="613" t="s">
        <v>3</v>
      </c>
      <c r="I14" s="613" t="s">
        <v>3</v>
      </c>
      <c r="J14" s="613" t="s">
        <v>3</v>
      </c>
      <c r="K14" s="613" t="s">
        <v>3</v>
      </c>
      <c r="L14" s="613" t="s">
        <v>2</v>
      </c>
      <c r="M14" s="613" t="s">
        <v>2</v>
      </c>
      <c r="N14" s="613"/>
      <c r="O14" s="613"/>
      <c r="P14" s="613"/>
      <c r="Q14" s="613"/>
      <c r="R14" s="613"/>
      <c r="S14" s="613"/>
      <c r="T14" s="369" t="str">
        <f t="shared" si="0"/>
        <v>Bajo</v>
      </c>
      <c r="U14" s="370" t="str">
        <f t="shared" si="1"/>
        <v>No requiere acción.</v>
      </c>
      <c r="V14" s="238"/>
      <c r="W14" s="238"/>
      <c r="X14" s="751"/>
      <c r="Y14" s="751"/>
      <c r="Z14" s="371"/>
      <c r="AA14" s="347"/>
      <c r="AC14" s="377">
        <f t="shared" si="2"/>
        <v>1.25</v>
      </c>
      <c r="AD14" s="373"/>
      <c r="AE14" s="349" t="b">
        <f t="shared" si="3"/>
        <v>1</v>
      </c>
      <c r="AF14" s="349" t="b">
        <f t="shared" si="4"/>
        <v>0</v>
      </c>
      <c r="AG14" s="374" t="b">
        <f t="shared" si="5"/>
        <v>0</v>
      </c>
      <c r="AH14" s="375" t="str">
        <f t="shared" si="6"/>
        <v>Bajo</v>
      </c>
      <c r="AI14" s="376"/>
      <c r="AN14" s="200"/>
      <c r="AO14" s="200"/>
      <c r="AP14" s="378"/>
      <c r="AQ14" s="214"/>
      <c r="AR14" s="199"/>
      <c r="AS14" s="378"/>
      <c r="AT14" s="214"/>
    </row>
    <row r="15" spans="1:46" x14ac:dyDescent="0.25">
      <c r="A15" s="353"/>
      <c r="B15" s="942"/>
      <c r="C15" s="634" t="e">
        <f>+CONCATENATE(#REF!," ",#REF!)</f>
        <v>#REF!</v>
      </c>
      <c r="D15" s="613" t="s">
        <v>543</v>
      </c>
      <c r="E15" s="613" t="s">
        <v>3</v>
      </c>
      <c r="F15" s="613" t="s">
        <v>3</v>
      </c>
      <c r="G15" s="614"/>
      <c r="H15" s="613" t="s">
        <v>3</v>
      </c>
      <c r="I15" s="613" t="s">
        <v>3</v>
      </c>
      <c r="J15" s="613" t="s">
        <v>3</v>
      </c>
      <c r="K15" s="613" t="s">
        <v>3</v>
      </c>
      <c r="L15" s="613" t="s">
        <v>3</v>
      </c>
      <c r="M15" s="613" t="s">
        <v>3</v>
      </c>
      <c r="N15" s="613"/>
      <c r="O15" s="613"/>
      <c r="P15" s="613"/>
      <c r="Q15" s="613"/>
      <c r="R15" s="613"/>
      <c r="S15" s="613"/>
      <c r="T15" s="369" t="str">
        <f t="shared" si="0"/>
        <v>Bajo</v>
      </c>
      <c r="U15" s="370" t="str">
        <f t="shared" si="1"/>
        <v>No requiere acción.</v>
      </c>
      <c r="V15" s="238"/>
      <c r="W15" s="238"/>
      <c r="X15" s="751"/>
      <c r="Y15" s="751"/>
      <c r="Z15" s="371"/>
      <c r="AA15" s="347"/>
      <c r="AC15" s="377">
        <f t="shared" si="2"/>
        <v>1</v>
      </c>
      <c r="AD15" s="373"/>
      <c r="AE15" s="349" t="b">
        <f t="shared" si="3"/>
        <v>1</v>
      </c>
      <c r="AF15" s="349" t="b">
        <f t="shared" si="4"/>
        <v>0</v>
      </c>
      <c r="AG15" s="374" t="b">
        <f t="shared" si="5"/>
        <v>0</v>
      </c>
      <c r="AH15" s="375" t="str">
        <f t="shared" si="6"/>
        <v>Bajo</v>
      </c>
      <c r="AI15" s="376"/>
      <c r="AN15" s="200"/>
      <c r="AO15" s="200"/>
      <c r="AP15" s="378"/>
      <c r="AQ15" s="214"/>
      <c r="AR15" s="199"/>
      <c r="AS15" s="378"/>
      <c r="AT15" s="214"/>
    </row>
    <row r="16" spans="1:46" x14ac:dyDescent="0.25">
      <c r="A16" s="353"/>
      <c r="B16" s="942"/>
      <c r="C16" s="634" t="e">
        <f>+CONCATENATE(#REF!," ",#REF!)</f>
        <v>#REF!</v>
      </c>
      <c r="D16" s="613" t="s">
        <v>543</v>
      </c>
      <c r="E16" s="613" t="s">
        <v>3</v>
      </c>
      <c r="F16" s="613" t="s">
        <v>3</v>
      </c>
      <c r="G16" s="613" t="s">
        <v>3</v>
      </c>
      <c r="H16" s="614"/>
      <c r="I16" s="613" t="s">
        <v>3</v>
      </c>
      <c r="J16" s="613" t="s">
        <v>3</v>
      </c>
      <c r="K16" s="613" t="s">
        <v>3</v>
      </c>
      <c r="L16" s="613" t="s">
        <v>2</v>
      </c>
      <c r="M16" s="613" t="s">
        <v>2</v>
      </c>
      <c r="N16" s="613"/>
      <c r="O16" s="613"/>
      <c r="P16" s="613"/>
      <c r="Q16" s="613"/>
      <c r="R16" s="613"/>
      <c r="S16" s="613"/>
      <c r="T16" s="369" t="str">
        <f t="shared" si="0"/>
        <v>Bajo</v>
      </c>
      <c r="U16" s="370" t="str">
        <f t="shared" si="1"/>
        <v>No requiere acción.</v>
      </c>
      <c r="V16" s="238"/>
      <c r="W16" s="238"/>
      <c r="X16" s="751"/>
      <c r="Y16" s="751"/>
      <c r="Z16" s="371"/>
      <c r="AA16" s="347"/>
      <c r="AC16" s="377">
        <f t="shared" si="2"/>
        <v>1.25</v>
      </c>
      <c r="AD16" s="373"/>
      <c r="AE16" s="349" t="b">
        <f t="shared" si="3"/>
        <v>1</v>
      </c>
      <c r="AF16" s="349" t="b">
        <f t="shared" si="4"/>
        <v>0</v>
      </c>
      <c r="AG16" s="374" t="b">
        <f t="shared" si="5"/>
        <v>0</v>
      </c>
      <c r="AH16" s="375" t="str">
        <f t="shared" si="6"/>
        <v>Bajo</v>
      </c>
      <c r="AI16" s="376"/>
      <c r="AN16" s="200"/>
      <c r="AO16" s="200"/>
      <c r="AP16" s="378"/>
      <c r="AQ16" s="214"/>
      <c r="AR16" s="199"/>
      <c r="AS16" s="378"/>
      <c r="AT16" s="214"/>
    </row>
    <row r="17" spans="1:46" x14ac:dyDescent="0.25">
      <c r="A17" s="353"/>
      <c r="B17" s="942"/>
      <c r="C17" s="634" t="e">
        <f>+CONCATENATE(#REF!," ",#REF!)</f>
        <v>#REF!</v>
      </c>
      <c r="D17" s="613" t="s">
        <v>543</v>
      </c>
      <c r="E17" s="613" t="s">
        <v>3</v>
      </c>
      <c r="F17" s="613" t="s">
        <v>3</v>
      </c>
      <c r="G17" s="613" t="s">
        <v>3</v>
      </c>
      <c r="H17" s="613" t="s">
        <v>3</v>
      </c>
      <c r="I17" s="614"/>
      <c r="J17" s="613" t="s">
        <v>3</v>
      </c>
      <c r="K17" s="613" t="s">
        <v>3</v>
      </c>
      <c r="L17" s="613" t="s">
        <v>2</v>
      </c>
      <c r="M17" s="613" t="s">
        <v>2</v>
      </c>
      <c r="N17" s="613"/>
      <c r="O17" s="613"/>
      <c r="P17" s="613"/>
      <c r="Q17" s="613"/>
      <c r="R17" s="613"/>
      <c r="S17" s="613"/>
      <c r="T17" s="369" t="str">
        <f t="shared" si="0"/>
        <v>Bajo</v>
      </c>
      <c r="U17" s="370" t="str">
        <f t="shared" si="1"/>
        <v>No requiere acción.</v>
      </c>
      <c r="V17" s="238"/>
      <c r="W17" s="238"/>
      <c r="X17" s="751"/>
      <c r="Y17" s="751"/>
      <c r="Z17" s="371"/>
      <c r="AA17" s="347"/>
      <c r="AC17" s="377">
        <f t="shared" si="2"/>
        <v>1.25</v>
      </c>
      <c r="AD17" s="373"/>
      <c r="AE17" s="349" t="b">
        <f t="shared" si="3"/>
        <v>1</v>
      </c>
      <c r="AF17" s="349" t="b">
        <f t="shared" si="4"/>
        <v>0</v>
      </c>
      <c r="AG17" s="374" t="b">
        <f t="shared" si="5"/>
        <v>0</v>
      </c>
      <c r="AH17" s="375" t="str">
        <f t="shared" si="6"/>
        <v>Bajo</v>
      </c>
      <c r="AI17" s="376"/>
    </row>
    <row r="18" spans="1:46" x14ac:dyDescent="0.25">
      <c r="A18" s="353"/>
      <c r="B18" s="942"/>
      <c r="C18" s="634" t="e">
        <f>+CONCATENATE(#REF!," ",#REF!)</f>
        <v>#REF!</v>
      </c>
      <c r="D18" s="613" t="s">
        <v>543</v>
      </c>
      <c r="E18" s="613" t="s">
        <v>3</v>
      </c>
      <c r="F18" s="613" t="s">
        <v>3</v>
      </c>
      <c r="G18" s="613" t="s">
        <v>3</v>
      </c>
      <c r="H18" s="613" t="s">
        <v>3</v>
      </c>
      <c r="I18" s="613" t="s">
        <v>3</v>
      </c>
      <c r="J18" s="614"/>
      <c r="K18" s="613" t="s">
        <v>3</v>
      </c>
      <c r="L18" s="613" t="s">
        <v>2</v>
      </c>
      <c r="M18" s="613" t="s">
        <v>2</v>
      </c>
      <c r="N18" s="613"/>
      <c r="O18" s="613"/>
      <c r="P18" s="613"/>
      <c r="Q18" s="613"/>
      <c r="R18" s="613"/>
      <c r="S18" s="613"/>
      <c r="T18" s="369" t="str">
        <f t="shared" si="0"/>
        <v>Bajo</v>
      </c>
      <c r="U18" s="370" t="str">
        <f t="shared" si="1"/>
        <v>No requiere acción.</v>
      </c>
      <c r="V18" s="238"/>
      <c r="W18" s="238"/>
      <c r="X18" s="751"/>
      <c r="Y18" s="751"/>
      <c r="Z18" s="371"/>
      <c r="AA18" s="347"/>
      <c r="AC18" s="377">
        <f t="shared" si="2"/>
        <v>1.25</v>
      </c>
      <c r="AD18" s="373"/>
      <c r="AE18" s="349" t="b">
        <f t="shared" si="3"/>
        <v>1</v>
      </c>
      <c r="AF18" s="349" t="b">
        <f t="shared" si="4"/>
        <v>0</v>
      </c>
      <c r="AG18" s="374" t="b">
        <f t="shared" si="5"/>
        <v>0</v>
      </c>
      <c r="AH18" s="375" t="str">
        <f t="shared" si="6"/>
        <v>Bajo</v>
      </c>
      <c r="AI18" s="376"/>
    </row>
    <row r="19" spans="1:46" x14ac:dyDescent="0.25">
      <c r="A19" s="353"/>
      <c r="B19" s="942"/>
      <c r="C19" s="634" t="e">
        <f>+CONCATENATE(#REF!," ",#REF!)</f>
        <v>#REF!</v>
      </c>
      <c r="D19" s="613" t="s">
        <v>543</v>
      </c>
      <c r="E19" s="613" t="s">
        <v>3</v>
      </c>
      <c r="F19" s="613" t="s">
        <v>3</v>
      </c>
      <c r="G19" s="613" t="s">
        <v>3</v>
      </c>
      <c r="H19" s="613" t="s">
        <v>3</v>
      </c>
      <c r="I19" s="613" t="s">
        <v>3</v>
      </c>
      <c r="J19" s="613" t="s">
        <v>3</v>
      </c>
      <c r="K19" s="614"/>
      <c r="L19" s="613" t="s">
        <v>1</v>
      </c>
      <c r="M19" s="613" t="s">
        <v>1</v>
      </c>
      <c r="N19" s="613"/>
      <c r="O19" s="613"/>
      <c r="P19" s="613"/>
      <c r="Q19" s="613"/>
      <c r="R19" s="613"/>
      <c r="S19" s="613"/>
      <c r="T19" s="369" t="str">
        <f t="shared" si="0"/>
        <v>Bajo</v>
      </c>
      <c r="U19" s="370" t="str">
        <f t="shared" si="1"/>
        <v>No requiere acción.</v>
      </c>
      <c r="V19" s="238"/>
      <c r="W19" s="238"/>
      <c r="X19" s="751"/>
      <c r="Y19" s="751"/>
      <c r="Z19" s="371"/>
      <c r="AA19" s="347"/>
      <c r="AC19" s="377">
        <f t="shared" si="2"/>
        <v>1.5</v>
      </c>
      <c r="AD19" s="373"/>
      <c r="AE19" s="349" t="b">
        <f t="shared" si="3"/>
        <v>1</v>
      </c>
      <c r="AF19" s="349" t="b">
        <f t="shared" si="4"/>
        <v>0</v>
      </c>
      <c r="AG19" s="374" t="b">
        <f t="shared" si="5"/>
        <v>0</v>
      </c>
      <c r="AH19" s="375" t="str">
        <f t="shared" si="6"/>
        <v>Bajo</v>
      </c>
      <c r="AI19" s="376"/>
    </row>
    <row r="20" spans="1:46" x14ac:dyDescent="0.25">
      <c r="A20" s="353"/>
      <c r="B20" s="942"/>
      <c r="C20" s="634" t="e">
        <f>+CONCATENATE(#REF!," ",#REF!)</f>
        <v>#REF!</v>
      </c>
      <c r="D20" s="613" t="s">
        <v>543</v>
      </c>
      <c r="E20" s="613" t="s">
        <v>3</v>
      </c>
      <c r="F20" s="613" t="s">
        <v>3</v>
      </c>
      <c r="G20" s="613" t="s">
        <v>3</v>
      </c>
      <c r="H20" s="613" t="s">
        <v>3</v>
      </c>
      <c r="I20" s="613" t="s">
        <v>3</v>
      </c>
      <c r="J20" s="613" t="s">
        <v>3</v>
      </c>
      <c r="K20" s="613" t="s">
        <v>3</v>
      </c>
      <c r="L20" s="614"/>
      <c r="M20" s="613" t="s">
        <v>3</v>
      </c>
      <c r="N20" s="613"/>
      <c r="O20" s="613"/>
      <c r="P20" s="613"/>
      <c r="Q20" s="613"/>
      <c r="R20" s="613"/>
      <c r="S20" s="613"/>
      <c r="T20" s="369" t="str">
        <f t="shared" si="0"/>
        <v>Bajo</v>
      </c>
      <c r="U20" s="370" t="str">
        <f t="shared" si="1"/>
        <v>No requiere acción.</v>
      </c>
      <c r="V20" s="238"/>
      <c r="W20" s="238"/>
      <c r="X20" s="751"/>
      <c r="Y20" s="751"/>
      <c r="Z20" s="371"/>
      <c r="AA20" s="347"/>
      <c r="AC20" s="377">
        <f t="shared" si="2"/>
        <v>1</v>
      </c>
      <c r="AD20" s="373"/>
      <c r="AE20" s="349" t="b">
        <f t="shared" si="3"/>
        <v>1</v>
      </c>
      <c r="AF20" s="349" t="b">
        <f t="shared" si="4"/>
        <v>0</v>
      </c>
      <c r="AG20" s="374" t="b">
        <f t="shared" si="5"/>
        <v>0</v>
      </c>
      <c r="AH20" s="375" t="str">
        <f t="shared" si="6"/>
        <v>Bajo</v>
      </c>
      <c r="AI20" s="376"/>
    </row>
    <row r="21" spans="1:46" x14ac:dyDescent="0.25">
      <c r="A21" s="353"/>
      <c r="B21" s="942"/>
      <c r="C21" s="754" t="e">
        <f>+CONCATENATE(#REF!," ",#REF!)</f>
        <v>#REF!</v>
      </c>
      <c r="D21" s="613" t="s">
        <v>543</v>
      </c>
      <c r="E21" s="613" t="s">
        <v>3</v>
      </c>
      <c r="F21" s="613" t="s">
        <v>3</v>
      </c>
      <c r="G21" s="613" t="s">
        <v>3</v>
      </c>
      <c r="H21" s="613" t="s">
        <v>3</v>
      </c>
      <c r="I21" s="613" t="s">
        <v>3</v>
      </c>
      <c r="J21" s="613" t="s">
        <v>3</v>
      </c>
      <c r="K21" s="613" t="s">
        <v>3</v>
      </c>
      <c r="L21" s="613" t="s">
        <v>2</v>
      </c>
      <c r="M21" s="614"/>
      <c r="N21" s="613"/>
      <c r="O21" s="613"/>
      <c r="P21" s="613"/>
      <c r="Q21" s="613"/>
      <c r="R21" s="613"/>
      <c r="S21" s="613"/>
      <c r="T21" s="369" t="str">
        <f t="shared" si="0"/>
        <v>Bajo</v>
      </c>
      <c r="U21" s="370" t="str">
        <f t="shared" si="1"/>
        <v>No requiere acción.</v>
      </c>
      <c r="V21" s="238"/>
      <c r="W21" s="238"/>
      <c r="X21" s="751"/>
      <c r="Y21" s="751"/>
      <c r="Z21" s="371"/>
      <c r="AA21" s="347"/>
      <c r="AC21" s="377">
        <f t="shared" si="2"/>
        <v>1.125</v>
      </c>
      <c r="AD21" s="373"/>
      <c r="AE21" s="349" t="b">
        <f t="shared" si="3"/>
        <v>1</v>
      </c>
      <c r="AF21" s="349" t="b">
        <f t="shared" si="4"/>
        <v>0</v>
      </c>
      <c r="AG21" s="374" t="b">
        <f t="shared" si="5"/>
        <v>0</v>
      </c>
      <c r="AH21" s="375" t="str">
        <f t="shared" si="6"/>
        <v>Bajo</v>
      </c>
      <c r="AI21" s="376"/>
    </row>
    <row r="22" spans="1:46" x14ac:dyDescent="0.25">
      <c r="A22" s="353"/>
      <c r="B22" s="942"/>
      <c r="C22" s="754" t="e">
        <f>+CONCATENATE(#REF!," ",#REF!)</f>
        <v>#REF!</v>
      </c>
      <c r="D22" s="613"/>
      <c r="E22" s="613"/>
      <c r="F22" s="613"/>
      <c r="G22" s="613"/>
      <c r="H22" s="613"/>
      <c r="I22" s="613"/>
      <c r="J22" s="613"/>
      <c r="K22" s="613"/>
      <c r="L22" s="613"/>
      <c r="M22" s="613"/>
      <c r="N22" s="614"/>
      <c r="O22" s="613"/>
      <c r="P22" s="613"/>
      <c r="Q22" s="613"/>
      <c r="R22" s="613"/>
      <c r="S22" s="613"/>
      <c r="T22" s="369" t="str">
        <f t="shared" si="0"/>
        <v/>
      </c>
      <c r="U22" s="370" t="str">
        <f t="shared" si="1"/>
        <v/>
      </c>
      <c r="V22" s="238"/>
      <c r="W22" s="238"/>
      <c r="X22" s="751"/>
      <c r="Y22" s="751"/>
      <c r="Z22" s="371"/>
      <c r="AA22" s="347"/>
      <c r="AC22" s="377" t="str">
        <f t="shared" si="2"/>
        <v/>
      </c>
      <c r="AD22" s="373"/>
      <c r="AE22" s="349" t="b">
        <f t="shared" si="3"/>
        <v>0</v>
      </c>
      <c r="AF22" s="349" t="b">
        <f t="shared" si="4"/>
        <v>0</v>
      </c>
      <c r="AG22" s="374" t="b">
        <f t="shared" si="5"/>
        <v>0</v>
      </c>
      <c r="AH22" s="375" t="b">
        <f t="shared" si="6"/>
        <v>0</v>
      </c>
      <c r="AI22" s="376"/>
    </row>
    <row r="23" spans="1:46" x14ac:dyDescent="0.25">
      <c r="A23" s="353"/>
      <c r="B23" s="942"/>
      <c r="C23" s="754" t="e">
        <f>+CONCATENATE(#REF!," ",#REF!)</f>
        <v>#REF!</v>
      </c>
      <c r="D23" s="613"/>
      <c r="E23" s="613"/>
      <c r="F23" s="613"/>
      <c r="G23" s="613"/>
      <c r="H23" s="613"/>
      <c r="I23" s="613"/>
      <c r="J23" s="613"/>
      <c r="K23" s="613"/>
      <c r="L23" s="613"/>
      <c r="M23" s="613"/>
      <c r="N23" s="613"/>
      <c r="O23" s="614"/>
      <c r="P23" s="613"/>
      <c r="Q23" s="613"/>
      <c r="R23" s="613"/>
      <c r="S23" s="613"/>
      <c r="T23" s="369" t="str">
        <f t="shared" si="0"/>
        <v/>
      </c>
      <c r="U23" s="370" t="str">
        <f t="shared" si="1"/>
        <v/>
      </c>
      <c r="V23" s="238"/>
      <c r="W23" s="238"/>
      <c r="X23" s="751"/>
      <c r="Y23" s="751"/>
      <c r="Z23" s="371"/>
      <c r="AA23" s="347"/>
      <c r="AC23" s="377" t="str">
        <f t="shared" si="2"/>
        <v/>
      </c>
      <c r="AD23" s="373"/>
      <c r="AE23" s="349" t="b">
        <f t="shared" si="3"/>
        <v>0</v>
      </c>
      <c r="AF23" s="349" t="b">
        <f t="shared" si="4"/>
        <v>0</v>
      </c>
      <c r="AG23" s="374" t="b">
        <f t="shared" si="5"/>
        <v>0</v>
      </c>
      <c r="AH23" s="375" t="b">
        <f t="shared" si="6"/>
        <v>0</v>
      </c>
      <c r="AI23" s="376"/>
    </row>
    <row r="24" spans="1:46" x14ac:dyDescent="0.25">
      <c r="A24" s="353"/>
      <c r="B24" s="942"/>
      <c r="C24" s="754" t="e">
        <f>+CONCATENATE(#REF!," ",#REF!)</f>
        <v>#REF!</v>
      </c>
      <c r="D24" s="613"/>
      <c r="E24" s="613"/>
      <c r="F24" s="613"/>
      <c r="G24" s="613"/>
      <c r="H24" s="613"/>
      <c r="I24" s="613"/>
      <c r="J24" s="613"/>
      <c r="K24" s="613"/>
      <c r="L24" s="613"/>
      <c r="M24" s="613"/>
      <c r="N24" s="613"/>
      <c r="O24" s="613"/>
      <c r="P24" s="614"/>
      <c r="Q24" s="613"/>
      <c r="R24" s="613"/>
      <c r="S24" s="613"/>
      <c r="T24" s="369" t="str">
        <f t="shared" si="0"/>
        <v/>
      </c>
      <c r="U24" s="370" t="str">
        <f t="shared" si="1"/>
        <v/>
      </c>
      <c r="V24" s="238"/>
      <c r="W24" s="238"/>
      <c r="X24" s="751"/>
      <c r="Y24" s="751"/>
      <c r="Z24" s="371"/>
      <c r="AA24" s="347"/>
      <c r="AC24" s="377" t="str">
        <f t="shared" si="2"/>
        <v/>
      </c>
      <c r="AD24" s="373"/>
      <c r="AE24" s="349" t="b">
        <f t="shared" si="3"/>
        <v>0</v>
      </c>
      <c r="AF24" s="349" t="b">
        <f t="shared" si="4"/>
        <v>0</v>
      </c>
      <c r="AG24" s="374" t="b">
        <f t="shared" si="5"/>
        <v>0</v>
      </c>
      <c r="AH24" s="375" t="b">
        <f t="shared" si="6"/>
        <v>0</v>
      </c>
      <c r="AI24" s="376"/>
    </row>
    <row r="25" spans="1:46" x14ac:dyDescent="0.25">
      <c r="A25" s="353"/>
      <c r="B25" s="942"/>
      <c r="C25" s="754" t="e">
        <f>+CONCATENATE(#REF!," ",#REF!)</f>
        <v>#REF!</v>
      </c>
      <c r="D25" s="613"/>
      <c r="E25" s="613"/>
      <c r="F25" s="613"/>
      <c r="G25" s="613"/>
      <c r="H25" s="613"/>
      <c r="I25" s="613"/>
      <c r="J25" s="613"/>
      <c r="K25" s="613"/>
      <c r="L25" s="613"/>
      <c r="M25" s="613"/>
      <c r="N25" s="613"/>
      <c r="O25" s="613"/>
      <c r="P25" s="613"/>
      <c r="Q25" s="614"/>
      <c r="R25" s="613"/>
      <c r="S25" s="613"/>
      <c r="T25" s="369" t="str">
        <f t="shared" si="0"/>
        <v/>
      </c>
      <c r="U25" s="370" t="str">
        <f t="shared" si="1"/>
        <v/>
      </c>
      <c r="V25" s="238"/>
      <c r="W25" s="238"/>
      <c r="X25" s="751"/>
      <c r="Y25" s="751"/>
      <c r="Z25" s="371"/>
      <c r="AA25" s="347"/>
      <c r="AC25" s="377" t="str">
        <f t="shared" si="2"/>
        <v/>
      </c>
      <c r="AD25" s="373"/>
      <c r="AE25" s="349" t="b">
        <f t="shared" si="3"/>
        <v>0</v>
      </c>
      <c r="AF25" s="349" t="b">
        <f t="shared" si="4"/>
        <v>0</v>
      </c>
      <c r="AG25" s="374" t="b">
        <f t="shared" si="5"/>
        <v>0</v>
      </c>
      <c r="AH25" s="375" t="b">
        <f t="shared" si="6"/>
        <v>0</v>
      </c>
      <c r="AI25" s="376"/>
    </row>
    <row r="26" spans="1:46" x14ac:dyDescent="0.25">
      <c r="A26" s="353"/>
      <c r="B26" s="942"/>
      <c r="C26" s="754" t="e">
        <f>+CONCATENATE(#REF!," ",#REF!)</f>
        <v>#REF!</v>
      </c>
      <c r="D26" s="613"/>
      <c r="E26" s="613"/>
      <c r="F26" s="613"/>
      <c r="G26" s="613"/>
      <c r="H26" s="613"/>
      <c r="I26" s="613"/>
      <c r="J26" s="613"/>
      <c r="K26" s="613"/>
      <c r="L26" s="613"/>
      <c r="M26" s="613"/>
      <c r="N26" s="613"/>
      <c r="O26" s="613"/>
      <c r="P26" s="613"/>
      <c r="Q26" s="613"/>
      <c r="R26" s="614"/>
      <c r="S26" s="613"/>
      <c r="T26" s="369" t="str">
        <f t="shared" si="0"/>
        <v/>
      </c>
      <c r="U26" s="370" t="str">
        <f t="shared" si="1"/>
        <v/>
      </c>
      <c r="V26" s="238"/>
      <c r="W26" s="238"/>
      <c r="X26" s="751"/>
      <c r="Y26" s="751"/>
      <c r="Z26" s="371"/>
      <c r="AA26" s="347"/>
      <c r="AC26" s="377" t="str">
        <f t="shared" si="2"/>
        <v/>
      </c>
      <c r="AD26" s="373"/>
      <c r="AE26" s="349" t="b">
        <f t="shared" si="3"/>
        <v>0</v>
      </c>
      <c r="AF26" s="349" t="b">
        <f t="shared" si="4"/>
        <v>0</v>
      </c>
      <c r="AG26" s="374" t="b">
        <f t="shared" si="5"/>
        <v>0</v>
      </c>
      <c r="AH26" s="375" t="b">
        <f t="shared" si="6"/>
        <v>0</v>
      </c>
      <c r="AI26" s="376"/>
    </row>
    <row r="27" spans="1:46" s="200" customFormat="1" x14ac:dyDescent="0.25">
      <c r="A27" s="353"/>
      <c r="B27" s="943"/>
      <c r="C27" s="754" t="e">
        <f>+CONCATENATE(#REF!," ",#REF!)</f>
        <v>#REF!</v>
      </c>
      <c r="D27" s="613"/>
      <c r="E27" s="613"/>
      <c r="F27" s="613"/>
      <c r="G27" s="613"/>
      <c r="H27" s="613"/>
      <c r="I27" s="613"/>
      <c r="J27" s="613"/>
      <c r="K27" s="613"/>
      <c r="L27" s="613"/>
      <c r="M27" s="613"/>
      <c r="N27" s="613"/>
      <c r="O27" s="613"/>
      <c r="P27" s="613"/>
      <c r="Q27" s="613"/>
      <c r="R27" s="613"/>
      <c r="S27" s="614"/>
      <c r="T27" s="369" t="str">
        <f t="shared" si="0"/>
        <v/>
      </c>
      <c r="U27" s="370" t="str">
        <f t="shared" si="1"/>
        <v/>
      </c>
      <c r="V27" s="238"/>
      <c r="W27" s="238"/>
      <c r="X27" s="751"/>
      <c r="Y27" s="751"/>
      <c r="Z27" s="371"/>
      <c r="AA27" s="347"/>
      <c r="AB27" s="225"/>
      <c r="AC27" s="615" t="str">
        <f t="shared" si="2"/>
        <v/>
      </c>
      <c r="AD27" s="373"/>
      <c r="AE27" s="349" t="b">
        <f t="shared" si="3"/>
        <v>0</v>
      </c>
      <c r="AF27" s="349" t="b">
        <f t="shared" si="4"/>
        <v>0</v>
      </c>
      <c r="AG27" s="374" t="b">
        <f t="shared" si="5"/>
        <v>0</v>
      </c>
      <c r="AH27" s="375" t="b">
        <f t="shared" si="6"/>
        <v>0</v>
      </c>
      <c r="AI27" s="226"/>
      <c r="AJ27" s="199"/>
      <c r="AN27" s="207"/>
      <c r="AO27" s="207"/>
      <c r="AP27" s="207"/>
      <c r="AQ27" s="207"/>
      <c r="AR27" s="207"/>
      <c r="AS27" s="207"/>
      <c r="AT27" s="207"/>
    </row>
    <row r="28" spans="1:46" s="200" customFormat="1" ht="15" x14ac:dyDescent="0.25">
      <c r="A28" s="353"/>
      <c r="B28" s="616"/>
      <c r="C28" s="617"/>
      <c r="D28" s="617"/>
      <c r="E28" s="618"/>
      <c r="F28" s="618"/>
      <c r="G28" s="618"/>
      <c r="H28" s="618"/>
      <c r="I28" s="618"/>
      <c r="J28" s="618"/>
      <c r="K28" s="618"/>
      <c r="L28" s="618"/>
      <c r="M28" s="618"/>
      <c r="N28" s="618"/>
      <c r="O28" s="618"/>
      <c r="P28" s="618"/>
      <c r="Q28" s="618"/>
      <c r="R28" s="618"/>
      <c r="S28" s="618"/>
      <c r="T28" s="619"/>
      <c r="U28" s="620"/>
      <c r="V28" s="621"/>
      <c r="W28" s="621"/>
      <c r="X28" s="622"/>
      <c r="Y28" s="622"/>
      <c r="Z28" s="623"/>
      <c r="AA28" s="347"/>
      <c r="AB28" s="225"/>
      <c r="AC28" s="624"/>
      <c r="AD28" s="373"/>
      <c r="AE28" s="625"/>
      <c r="AF28" s="625"/>
      <c r="AG28" s="625"/>
      <c r="AH28" s="626"/>
      <c r="AI28" s="226"/>
      <c r="AJ28" s="199"/>
      <c r="AN28" s="207"/>
      <c r="AO28" s="207"/>
      <c r="AP28" s="207"/>
      <c r="AQ28" s="207"/>
      <c r="AR28" s="207"/>
      <c r="AS28" s="207"/>
      <c r="AT28" s="207"/>
    </row>
    <row r="29" spans="1:46" ht="12.75" customHeight="1" x14ac:dyDescent="0.25">
      <c r="A29" s="363"/>
      <c r="B29" s="627"/>
      <c r="C29" s="628"/>
      <c r="D29" s="628"/>
      <c r="E29" s="629"/>
      <c r="F29" s="629"/>
      <c r="G29" s="629"/>
      <c r="H29" s="629"/>
      <c r="I29" s="629"/>
      <c r="J29" s="629"/>
      <c r="K29" s="629"/>
      <c r="L29" s="629"/>
      <c r="M29" s="629"/>
      <c r="N29" s="629"/>
      <c r="O29" s="629"/>
      <c r="P29" s="629"/>
      <c r="Q29" s="629"/>
      <c r="R29" s="629"/>
      <c r="S29" s="629"/>
      <c r="T29" s="630"/>
      <c r="U29" s="631"/>
      <c r="V29" s="632"/>
      <c r="W29" s="632"/>
      <c r="X29" s="633"/>
      <c r="Y29" s="633"/>
      <c r="Z29" s="632"/>
      <c r="AA29" s="363"/>
      <c r="AB29" s="200"/>
      <c r="AC29" s="394"/>
      <c r="AD29" s="395"/>
      <c r="AE29" s="200"/>
      <c r="AF29" s="200"/>
      <c r="AG29" s="200"/>
      <c r="AH29" s="226"/>
      <c r="AI29" s="376"/>
    </row>
    <row r="30" spans="1:46" ht="12.75" customHeight="1" x14ac:dyDescent="0.25">
      <c r="A30" s="353"/>
      <c r="B30" s="941" t="s">
        <v>504</v>
      </c>
      <c r="C30" s="634" t="e">
        <f>+C13</f>
        <v>#REF!</v>
      </c>
      <c r="D30" s="635" t="str">
        <f>+D13</f>
        <v>Planeación</v>
      </c>
      <c r="E30" s="614"/>
      <c r="F30" s="613" t="s">
        <v>3</v>
      </c>
      <c r="G30" s="613" t="s">
        <v>3</v>
      </c>
      <c r="H30" s="613" t="s">
        <v>3</v>
      </c>
      <c r="I30" s="613" t="s">
        <v>3</v>
      </c>
      <c r="J30" s="613" t="s">
        <v>3</v>
      </c>
      <c r="K30" s="613" t="s">
        <v>3</v>
      </c>
      <c r="L30" s="613" t="s">
        <v>3</v>
      </c>
      <c r="M30" s="613" t="s">
        <v>3</v>
      </c>
      <c r="N30" s="613"/>
      <c r="O30" s="613"/>
      <c r="P30" s="613"/>
      <c r="Q30" s="613"/>
      <c r="R30" s="613"/>
      <c r="S30" s="613"/>
      <c r="T30" s="369" t="str">
        <f t="shared" ref="T30:T44" si="7">+IF(AC30="","",AH30)</f>
        <v>Bajo</v>
      </c>
      <c r="U30" s="370" t="str">
        <f t="shared" ref="U30:U44" si="8">+IF(T30="","",IF(T30=$AJ$10,$AN$10,IF(T30=$AJ$11,$AN$11,IF(T30=$AJ$12,$AN$12))))</f>
        <v>No requiere acción.</v>
      </c>
      <c r="V30" s="371"/>
      <c r="W30" s="371"/>
      <c r="X30" s="396"/>
      <c r="Y30" s="396"/>
      <c r="Z30" s="371"/>
      <c r="AA30" s="347"/>
      <c r="AC30" s="372">
        <f>+IF(COUNTA(E30:S30)=0,"",((COUNTIF(E30:S30,$AJ$12)*1)+(COUNTIF(E30:S30,$AJ$11)*2)+(COUNTIF(E30:S30,$AJ$10)*3))/(COUNTIF(E30:S30,$AJ$12)+(COUNTIF(E30:S30,$AJ$11))+COUNTIF(E30:S30,$AJ$10)))</f>
        <v>1</v>
      </c>
      <c r="AD30" s="373"/>
      <c r="AE30" s="349" t="b">
        <f t="shared" ref="AE30:AE44" si="9">AND(AC30&gt;=$AL$9,AC30&lt;$AL$10)</f>
        <v>1</v>
      </c>
      <c r="AF30" s="349" t="b">
        <f t="shared" ref="AF30:AF44" si="10">AND(AC30&gt;=$AL$10,AC30&lt;$AL$11)</f>
        <v>0</v>
      </c>
      <c r="AG30" s="374" t="b">
        <f t="shared" ref="AG30:AG44" si="11">AND(AC30&gt;=$AL$11,AC30&lt;=$AL$12)</f>
        <v>0</v>
      </c>
      <c r="AH30" s="375" t="str">
        <f t="shared" ref="AH30:AH44" si="12">+IF(AE30=TRUE,$AJ$12,IF(AF30=TRUE,$AJ$11,IF(AG30=TRUE,$AJ$10)))</f>
        <v>Bajo</v>
      </c>
      <c r="AI30" s="376"/>
    </row>
    <row r="31" spans="1:46" ht="12.75" customHeight="1" x14ac:dyDescent="0.25">
      <c r="A31" s="353"/>
      <c r="B31" s="942"/>
      <c r="C31" s="634" t="e">
        <f t="shared" ref="C31:D44" si="13">+C14</f>
        <v>#REF!</v>
      </c>
      <c r="D31" s="635" t="str">
        <f t="shared" si="13"/>
        <v>Planeación</v>
      </c>
      <c r="E31" s="613" t="s">
        <v>3</v>
      </c>
      <c r="F31" s="614"/>
      <c r="G31" s="613" t="s">
        <v>3</v>
      </c>
      <c r="H31" s="613" t="s">
        <v>3</v>
      </c>
      <c r="I31" s="613" t="s">
        <v>3</v>
      </c>
      <c r="J31" s="613" t="s">
        <v>3</v>
      </c>
      <c r="K31" s="613" t="s">
        <v>3</v>
      </c>
      <c r="L31" s="613" t="s">
        <v>3</v>
      </c>
      <c r="M31" s="613" t="s">
        <v>3</v>
      </c>
      <c r="N31" s="613"/>
      <c r="O31" s="613"/>
      <c r="P31" s="613"/>
      <c r="Q31" s="613"/>
      <c r="R31" s="613"/>
      <c r="S31" s="613"/>
      <c r="T31" s="369" t="str">
        <f t="shared" si="7"/>
        <v>Bajo</v>
      </c>
      <c r="U31" s="370" t="str">
        <f t="shared" si="8"/>
        <v>No requiere acción.</v>
      </c>
      <c r="V31" s="371"/>
      <c r="W31" s="371"/>
      <c r="X31" s="396"/>
      <c r="Y31" s="396"/>
      <c r="Z31" s="371"/>
      <c r="AA31" s="347"/>
      <c r="AC31" s="377">
        <f>+IF(COUNTA(E31:S31)=0,"",((COUNTIF(E31:S31,$AJ$12)*1)+(COUNTIF(E31:S31,$AJ$11)*2)+(COUNTIF(E31:S31,$AJ$10)*3))/(COUNTIF(E31:S31,$AJ$12)+(COUNTIF(E31:S31,$AJ$11))+COUNTIF(E31:S31,$AJ$10)))</f>
        <v>1</v>
      </c>
      <c r="AD31" s="373"/>
      <c r="AE31" s="349" t="b">
        <f t="shared" si="9"/>
        <v>1</v>
      </c>
      <c r="AF31" s="349" t="b">
        <f t="shared" si="10"/>
        <v>0</v>
      </c>
      <c r="AG31" s="374" t="b">
        <f t="shared" si="11"/>
        <v>0</v>
      </c>
      <c r="AH31" s="375" t="str">
        <f t="shared" si="12"/>
        <v>Bajo</v>
      </c>
      <c r="AI31" s="376"/>
    </row>
    <row r="32" spans="1:46" ht="12.75" customHeight="1" x14ac:dyDescent="0.25">
      <c r="A32" s="353"/>
      <c r="B32" s="942"/>
      <c r="C32" s="634" t="e">
        <f t="shared" si="13"/>
        <v>#REF!</v>
      </c>
      <c r="D32" s="635" t="str">
        <f t="shared" si="13"/>
        <v>Planeación</v>
      </c>
      <c r="E32" s="613" t="s">
        <v>3</v>
      </c>
      <c r="F32" s="613" t="s">
        <v>3</v>
      </c>
      <c r="G32" s="614"/>
      <c r="H32" s="613" t="s">
        <v>3</v>
      </c>
      <c r="I32" s="613" t="s">
        <v>3</v>
      </c>
      <c r="J32" s="613" t="s">
        <v>3</v>
      </c>
      <c r="K32" s="613" t="s">
        <v>3</v>
      </c>
      <c r="L32" s="613" t="s">
        <v>3</v>
      </c>
      <c r="M32" s="613" t="s">
        <v>3</v>
      </c>
      <c r="N32" s="613"/>
      <c r="O32" s="613"/>
      <c r="P32" s="613"/>
      <c r="Q32" s="613"/>
      <c r="R32" s="613"/>
      <c r="S32" s="613"/>
      <c r="T32" s="369" t="str">
        <f t="shared" si="7"/>
        <v>Bajo</v>
      </c>
      <c r="U32" s="370" t="str">
        <f t="shared" si="8"/>
        <v>No requiere acción.</v>
      </c>
      <c r="V32" s="371"/>
      <c r="W32" s="371"/>
      <c r="X32" s="396"/>
      <c r="Y32" s="396"/>
      <c r="Z32" s="371"/>
      <c r="AA32" s="347"/>
      <c r="AC32" s="377">
        <f>+IF(COUNTA(E32:S32)=0,"",((COUNTIF(E32:S32,$AJ$12)*1)+(COUNTIF(E32:S32,$AJ$11)*2)+(COUNTIF(E32:S32,$AJ$10)*3))/(COUNTIF(E32:S32,$AJ$12)+(COUNTIF(E32:S32,$AJ$11))+COUNTIF(E32:S32,$AJ$10)))</f>
        <v>1</v>
      </c>
      <c r="AD32" s="373"/>
      <c r="AE32" s="349" t="b">
        <f t="shared" si="9"/>
        <v>1</v>
      </c>
      <c r="AF32" s="349" t="b">
        <f t="shared" si="10"/>
        <v>0</v>
      </c>
      <c r="AG32" s="374" t="b">
        <f t="shared" si="11"/>
        <v>0</v>
      </c>
      <c r="AH32" s="375" t="str">
        <f t="shared" si="12"/>
        <v>Bajo</v>
      </c>
      <c r="AI32" s="376"/>
    </row>
    <row r="33" spans="1:46" ht="12.75" customHeight="1" x14ac:dyDescent="0.25">
      <c r="A33" s="353"/>
      <c r="B33" s="942"/>
      <c r="C33" s="634" t="e">
        <f t="shared" si="13"/>
        <v>#REF!</v>
      </c>
      <c r="D33" s="635" t="str">
        <f t="shared" si="13"/>
        <v>Planeación</v>
      </c>
      <c r="E33" s="613" t="s">
        <v>3</v>
      </c>
      <c r="F33" s="613" t="s">
        <v>3</v>
      </c>
      <c r="G33" s="613" t="s">
        <v>3</v>
      </c>
      <c r="H33" s="614"/>
      <c r="I33" s="613" t="s">
        <v>3</v>
      </c>
      <c r="J33" s="613" t="s">
        <v>3</v>
      </c>
      <c r="K33" s="613" t="s">
        <v>3</v>
      </c>
      <c r="L33" s="613" t="s">
        <v>3</v>
      </c>
      <c r="M33" s="613" t="s">
        <v>3</v>
      </c>
      <c r="N33" s="613"/>
      <c r="O33" s="613"/>
      <c r="P33" s="613"/>
      <c r="Q33" s="613"/>
      <c r="R33" s="613"/>
      <c r="S33" s="613"/>
      <c r="T33" s="369" t="str">
        <f t="shared" si="7"/>
        <v>Bajo</v>
      </c>
      <c r="U33" s="370" t="str">
        <f t="shared" si="8"/>
        <v>No requiere acción.</v>
      </c>
      <c r="V33" s="371"/>
      <c r="W33" s="371"/>
      <c r="X33" s="396"/>
      <c r="Y33" s="396"/>
      <c r="Z33" s="371"/>
      <c r="AA33" s="347"/>
      <c r="AC33" s="377">
        <f t="shared" ref="AC33:AC40" si="14">+IF(COUNTA(E33:S33)=0,"",((COUNTIF(E33:S33,$AJ$12)*1)+(COUNTIF(E33:S33,$AJ$11)*2)+(COUNTIF(E33:S33,$AJ$10)*3))/(COUNTIF(E33:S33,$AJ$12)+(COUNTIF(E33:S33,$AJ$11))+COUNTIF(E33:S33,$AJ$10)))</f>
        <v>1</v>
      </c>
      <c r="AD33" s="373"/>
      <c r="AE33" s="349" t="b">
        <f t="shared" si="9"/>
        <v>1</v>
      </c>
      <c r="AF33" s="349" t="b">
        <f t="shared" si="10"/>
        <v>0</v>
      </c>
      <c r="AG33" s="374" t="b">
        <f t="shared" si="11"/>
        <v>0</v>
      </c>
      <c r="AH33" s="375" t="str">
        <f t="shared" si="12"/>
        <v>Bajo</v>
      </c>
      <c r="AI33" s="376"/>
    </row>
    <row r="34" spans="1:46" ht="12.75" customHeight="1" x14ac:dyDescent="0.25">
      <c r="A34" s="353"/>
      <c r="B34" s="942"/>
      <c r="C34" s="634" t="e">
        <f t="shared" si="13"/>
        <v>#REF!</v>
      </c>
      <c r="D34" s="635" t="str">
        <f t="shared" si="13"/>
        <v>Planeación</v>
      </c>
      <c r="E34" s="613" t="s">
        <v>3</v>
      </c>
      <c r="F34" s="613" t="s">
        <v>3</v>
      </c>
      <c r="G34" s="613" t="s">
        <v>3</v>
      </c>
      <c r="H34" s="613" t="s">
        <v>3</v>
      </c>
      <c r="I34" s="614"/>
      <c r="J34" s="613" t="s">
        <v>3</v>
      </c>
      <c r="K34" s="613" t="s">
        <v>3</v>
      </c>
      <c r="L34" s="613" t="s">
        <v>3</v>
      </c>
      <c r="M34" s="613" t="s">
        <v>3</v>
      </c>
      <c r="N34" s="613"/>
      <c r="O34" s="613"/>
      <c r="P34" s="613"/>
      <c r="Q34" s="613"/>
      <c r="R34" s="613"/>
      <c r="S34" s="613"/>
      <c r="T34" s="369" t="str">
        <f t="shared" si="7"/>
        <v>Bajo</v>
      </c>
      <c r="U34" s="370" t="str">
        <f t="shared" si="8"/>
        <v>No requiere acción.</v>
      </c>
      <c r="V34" s="371"/>
      <c r="W34" s="371"/>
      <c r="X34" s="396"/>
      <c r="Y34" s="396"/>
      <c r="Z34" s="371"/>
      <c r="AA34" s="347"/>
      <c r="AC34" s="377">
        <f t="shared" si="14"/>
        <v>1</v>
      </c>
      <c r="AD34" s="373"/>
      <c r="AE34" s="349" t="b">
        <f t="shared" si="9"/>
        <v>1</v>
      </c>
      <c r="AF34" s="349" t="b">
        <f t="shared" si="10"/>
        <v>0</v>
      </c>
      <c r="AG34" s="374" t="b">
        <f t="shared" si="11"/>
        <v>0</v>
      </c>
      <c r="AH34" s="375" t="str">
        <f t="shared" si="12"/>
        <v>Bajo</v>
      </c>
      <c r="AI34" s="376"/>
    </row>
    <row r="35" spans="1:46" ht="12.75" customHeight="1" x14ac:dyDescent="0.25">
      <c r="A35" s="353"/>
      <c r="B35" s="942"/>
      <c r="C35" s="634" t="e">
        <f t="shared" si="13"/>
        <v>#REF!</v>
      </c>
      <c r="D35" s="635" t="str">
        <f t="shared" si="13"/>
        <v>Planeación</v>
      </c>
      <c r="E35" s="613" t="s">
        <v>3</v>
      </c>
      <c r="F35" s="613" t="s">
        <v>3</v>
      </c>
      <c r="G35" s="613" t="s">
        <v>3</v>
      </c>
      <c r="H35" s="613" t="s">
        <v>3</v>
      </c>
      <c r="I35" s="613" t="s">
        <v>3</v>
      </c>
      <c r="J35" s="614"/>
      <c r="K35" s="613" t="s">
        <v>3</v>
      </c>
      <c r="L35" s="613" t="s">
        <v>3</v>
      </c>
      <c r="M35" s="613" t="s">
        <v>3</v>
      </c>
      <c r="N35" s="613"/>
      <c r="O35" s="613"/>
      <c r="P35" s="613"/>
      <c r="Q35" s="613"/>
      <c r="R35" s="613"/>
      <c r="S35" s="613"/>
      <c r="T35" s="369" t="str">
        <f t="shared" si="7"/>
        <v>Bajo</v>
      </c>
      <c r="U35" s="370" t="str">
        <f t="shared" si="8"/>
        <v>No requiere acción.</v>
      </c>
      <c r="V35" s="371"/>
      <c r="W35" s="371"/>
      <c r="X35" s="396"/>
      <c r="Y35" s="396"/>
      <c r="Z35" s="371"/>
      <c r="AA35" s="347"/>
      <c r="AC35" s="377">
        <f t="shared" si="14"/>
        <v>1</v>
      </c>
      <c r="AD35" s="373"/>
      <c r="AE35" s="349" t="b">
        <f t="shared" si="9"/>
        <v>1</v>
      </c>
      <c r="AF35" s="349" t="b">
        <f t="shared" si="10"/>
        <v>0</v>
      </c>
      <c r="AG35" s="374" t="b">
        <f t="shared" si="11"/>
        <v>0</v>
      </c>
      <c r="AH35" s="375" t="str">
        <f t="shared" si="12"/>
        <v>Bajo</v>
      </c>
      <c r="AI35" s="376"/>
    </row>
    <row r="36" spans="1:46" ht="12.75" customHeight="1" x14ac:dyDescent="0.25">
      <c r="A36" s="353"/>
      <c r="B36" s="942"/>
      <c r="C36" s="634" t="e">
        <f t="shared" si="13"/>
        <v>#REF!</v>
      </c>
      <c r="D36" s="635" t="str">
        <f t="shared" si="13"/>
        <v>Planeación</v>
      </c>
      <c r="E36" s="613" t="s">
        <v>3</v>
      </c>
      <c r="F36" s="613" t="s">
        <v>3</v>
      </c>
      <c r="G36" s="613" t="s">
        <v>3</v>
      </c>
      <c r="H36" s="613" t="s">
        <v>3</v>
      </c>
      <c r="I36" s="613" t="s">
        <v>3</v>
      </c>
      <c r="J36" s="613" t="s">
        <v>3</v>
      </c>
      <c r="K36" s="614"/>
      <c r="L36" s="613" t="s">
        <v>3</v>
      </c>
      <c r="M36" s="613" t="s">
        <v>3</v>
      </c>
      <c r="N36" s="613"/>
      <c r="O36" s="613"/>
      <c r="P36" s="613"/>
      <c r="Q36" s="613"/>
      <c r="R36" s="613"/>
      <c r="S36" s="613"/>
      <c r="T36" s="369" t="str">
        <f t="shared" si="7"/>
        <v>Bajo</v>
      </c>
      <c r="U36" s="370" t="str">
        <f t="shared" si="8"/>
        <v>No requiere acción.</v>
      </c>
      <c r="V36" s="371"/>
      <c r="W36" s="371"/>
      <c r="X36" s="396"/>
      <c r="Y36" s="396"/>
      <c r="Z36" s="371"/>
      <c r="AA36" s="347"/>
      <c r="AC36" s="377">
        <f t="shared" si="14"/>
        <v>1</v>
      </c>
      <c r="AD36" s="373"/>
      <c r="AE36" s="349" t="b">
        <f t="shared" si="9"/>
        <v>1</v>
      </c>
      <c r="AF36" s="349" t="b">
        <f t="shared" si="10"/>
        <v>0</v>
      </c>
      <c r="AG36" s="374" t="b">
        <f t="shared" si="11"/>
        <v>0</v>
      </c>
      <c r="AH36" s="375" t="str">
        <f t="shared" si="12"/>
        <v>Bajo</v>
      </c>
      <c r="AI36" s="376"/>
    </row>
    <row r="37" spans="1:46" ht="12.75" customHeight="1" x14ac:dyDescent="0.25">
      <c r="A37" s="353"/>
      <c r="B37" s="942"/>
      <c r="C37" s="634" t="e">
        <f t="shared" si="13"/>
        <v>#REF!</v>
      </c>
      <c r="D37" s="635" t="str">
        <f t="shared" si="13"/>
        <v>Planeación</v>
      </c>
      <c r="E37" s="613" t="s">
        <v>3</v>
      </c>
      <c r="F37" s="613" t="s">
        <v>3</v>
      </c>
      <c r="G37" s="613" t="s">
        <v>3</v>
      </c>
      <c r="H37" s="613" t="s">
        <v>3</v>
      </c>
      <c r="I37" s="613" t="s">
        <v>3</v>
      </c>
      <c r="J37" s="613" t="s">
        <v>3</v>
      </c>
      <c r="K37" s="613" t="s">
        <v>3</v>
      </c>
      <c r="L37" s="614"/>
      <c r="M37" s="613" t="s">
        <v>3</v>
      </c>
      <c r="N37" s="613"/>
      <c r="O37" s="613"/>
      <c r="P37" s="613"/>
      <c r="Q37" s="613"/>
      <c r="R37" s="613"/>
      <c r="S37" s="613"/>
      <c r="T37" s="369" t="str">
        <f t="shared" si="7"/>
        <v>Bajo</v>
      </c>
      <c r="U37" s="370" t="str">
        <f t="shared" si="8"/>
        <v>No requiere acción.</v>
      </c>
      <c r="V37" s="371"/>
      <c r="W37" s="371"/>
      <c r="X37" s="396"/>
      <c r="Y37" s="396"/>
      <c r="Z37" s="371"/>
      <c r="AA37" s="347"/>
      <c r="AC37" s="377">
        <f t="shared" si="14"/>
        <v>1</v>
      </c>
      <c r="AD37" s="373"/>
      <c r="AE37" s="349" t="b">
        <f t="shared" si="9"/>
        <v>1</v>
      </c>
      <c r="AF37" s="349" t="b">
        <f t="shared" si="10"/>
        <v>0</v>
      </c>
      <c r="AG37" s="374" t="b">
        <f t="shared" si="11"/>
        <v>0</v>
      </c>
      <c r="AH37" s="375" t="str">
        <f t="shared" si="12"/>
        <v>Bajo</v>
      </c>
      <c r="AI37" s="376"/>
    </row>
    <row r="38" spans="1:46" ht="12.75" customHeight="1" x14ac:dyDescent="0.25">
      <c r="A38" s="353"/>
      <c r="B38" s="942"/>
      <c r="C38" s="634" t="e">
        <f t="shared" si="13"/>
        <v>#REF!</v>
      </c>
      <c r="D38" s="635" t="str">
        <f t="shared" si="13"/>
        <v>Planeación</v>
      </c>
      <c r="E38" s="613" t="s">
        <v>3</v>
      </c>
      <c r="F38" s="613" t="s">
        <v>3</v>
      </c>
      <c r="G38" s="613" t="s">
        <v>3</v>
      </c>
      <c r="H38" s="613" t="s">
        <v>3</v>
      </c>
      <c r="I38" s="613" t="s">
        <v>3</v>
      </c>
      <c r="J38" s="613" t="s">
        <v>3</v>
      </c>
      <c r="K38" s="613" t="s">
        <v>3</v>
      </c>
      <c r="L38" s="613" t="s">
        <v>3</v>
      </c>
      <c r="M38" s="614"/>
      <c r="N38" s="613"/>
      <c r="O38" s="613"/>
      <c r="P38" s="613"/>
      <c r="Q38" s="613"/>
      <c r="R38" s="613"/>
      <c r="S38" s="613"/>
      <c r="T38" s="369" t="str">
        <f t="shared" si="7"/>
        <v>Bajo</v>
      </c>
      <c r="U38" s="370" t="str">
        <f t="shared" si="8"/>
        <v>No requiere acción.</v>
      </c>
      <c r="V38" s="371"/>
      <c r="W38" s="371"/>
      <c r="X38" s="396"/>
      <c r="Y38" s="396"/>
      <c r="Z38" s="371"/>
      <c r="AA38" s="347"/>
      <c r="AC38" s="377">
        <f t="shared" si="14"/>
        <v>1</v>
      </c>
      <c r="AD38" s="373"/>
      <c r="AE38" s="349" t="b">
        <f t="shared" si="9"/>
        <v>1</v>
      </c>
      <c r="AF38" s="349" t="b">
        <f t="shared" si="10"/>
        <v>0</v>
      </c>
      <c r="AG38" s="374" t="b">
        <f t="shared" si="11"/>
        <v>0</v>
      </c>
      <c r="AH38" s="375" t="str">
        <f t="shared" si="12"/>
        <v>Bajo</v>
      </c>
      <c r="AI38" s="376"/>
    </row>
    <row r="39" spans="1:46" ht="12.75" customHeight="1" x14ac:dyDescent="0.25">
      <c r="A39" s="353"/>
      <c r="B39" s="942"/>
      <c r="C39" s="634" t="e">
        <f t="shared" si="13"/>
        <v>#REF!</v>
      </c>
      <c r="D39" s="635">
        <f t="shared" si="13"/>
        <v>0</v>
      </c>
      <c r="E39" s="613"/>
      <c r="F39" s="613"/>
      <c r="G39" s="613"/>
      <c r="H39" s="613"/>
      <c r="I39" s="613"/>
      <c r="J39" s="613"/>
      <c r="K39" s="613"/>
      <c r="L39" s="613"/>
      <c r="M39" s="613"/>
      <c r="N39" s="614"/>
      <c r="O39" s="613"/>
      <c r="P39" s="613"/>
      <c r="Q39" s="613"/>
      <c r="R39" s="613"/>
      <c r="S39" s="613"/>
      <c r="T39" s="369" t="str">
        <f t="shared" si="7"/>
        <v/>
      </c>
      <c r="U39" s="370" t="str">
        <f t="shared" si="8"/>
        <v/>
      </c>
      <c r="V39" s="371"/>
      <c r="W39" s="371"/>
      <c r="X39" s="396"/>
      <c r="Y39" s="396"/>
      <c r="Z39" s="371"/>
      <c r="AA39" s="347"/>
      <c r="AC39" s="377" t="str">
        <f t="shared" si="14"/>
        <v/>
      </c>
      <c r="AD39" s="373"/>
      <c r="AE39" s="349" t="b">
        <f t="shared" si="9"/>
        <v>0</v>
      </c>
      <c r="AF39" s="349" t="b">
        <f t="shared" si="10"/>
        <v>0</v>
      </c>
      <c r="AG39" s="374" t="b">
        <f t="shared" si="11"/>
        <v>0</v>
      </c>
      <c r="AH39" s="375" t="b">
        <f t="shared" si="12"/>
        <v>0</v>
      </c>
      <c r="AI39" s="376"/>
    </row>
    <row r="40" spans="1:46" ht="12.75" customHeight="1" x14ac:dyDescent="0.25">
      <c r="A40" s="353"/>
      <c r="B40" s="942"/>
      <c r="C40" s="634" t="e">
        <f t="shared" si="13"/>
        <v>#REF!</v>
      </c>
      <c r="D40" s="635">
        <f t="shared" si="13"/>
        <v>0</v>
      </c>
      <c r="E40" s="613"/>
      <c r="F40" s="613"/>
      <c r="G40" s="613"/>
      <c r="H40" s="613"/>
      <c r="I40" s="613"/>
      <c r="J40" s="613"/>
      <c r="K40" s="613"/>
      <c r="L40" s="613"/>
      <c r="M40" s="613"/>
      <c r="N40" s="613"/>
      <c r="O40" s="614"/>
      <c r="P40" s="613"/>
      <c r="Q40" s="613"/>
      <c r="R40" s="613"/>
      <c r="S40" s="613"/>
      <c r="T40" s="369" t="str">
        <f t="shared" si="7"/>
        <v/>
      </c>
      <c r="U40" s="370" t="str">
        <f t="shared" si="8"/>
        <v/>
      </c>
      <c r="V40" s="371"/>
      <c r="W40" s="371"/>
      <c r="X40" s="396"/>
      <c r="Y40" s="396"/>
      <c r="Z40" s="371"/>
      <c r="AA40" s="347"/>
      <c r="AC40" s="377" t="str">
        <f t="shared" si="14"/>
        <v/>
      </c>
      <c r="AD40" s="373"/>
      <c r="AE40" s="349" t="b">
        <f t="shared" si="9"/>
        <v>0</v>
      </c>
      <c r="AF40" s="349" t="b">
        <f t="shared" si="10"/>
        <v>0</v>
      </c>
      <c r="AG40" s="374" t="b">
        <f t="shared" si="11"/>
        <v>0</v>
      </c>
      <c r="AH40" s="375" t="b">
        <f t="shared" si="12"/>
        <v>0</v>
      </c>
      <c r="AI40" s="376"/>
    </row>
    <row r="41" spans="1:46" ht="12.75" customHeight="1" x14ac:dyDescent="0.25">
      <c r="A41" s="353"/>
      <c r="B41" s="942"/>
      <c r="C41" s="634" t="e">
        <f t="shared" si="13"/>
        <v>#REF!</v>
      </c>
      <c r="D41" s="635">
        <f t="shared" si="13"/>
        <v>0</v>
      </c>
      <c r="E41" s="613"/>
      <c r="F41" s="613"/>
      <c r="G41" s="613"/>
      <c r="H41" s="613"/>
      <c r="I41" s="613"/>
      <c r="J41" s="613"/>
      <c r="K41" s="613"/>
      <c r="L41" s="613"/>
      <c r="M41" s="613"/>
      <c r="N41" s="613"/>
      <c r="O41" s="613"/>
      <c r="P41" s="614"/>
      <c r="Q41" s="613"/>
      <c r="R41" s="613"/>
      <c r="S41" s="613"/>
      <c r="T41" s="369" t="str">
        <f t="shared" si="7"/>
        <v/>
      </c>
      <c r="U41" s="370" t="str">
        <f t="shared" si="8"/>
        <v/>
      </c>
      <c r="V41" s="371"/>
      <c r="W41" s="371"/>
      <c r="X41" s="396"/>
      <c r="Y41" s="396"/>
      <c r="Z41" s="371"/>
      <c r="AA41" s="347"/>
      <c r="AC41" s="377" t="str">
        <f>+IF(COUNTA(E41:S41)=0,"",((COUNTIF(E41:S41,$AJ$12)*1)+(COUNTIF(E41:S41,$AJ$11)*2)+(COUNTIF(E41:S41,$AJ$10)*3))/(COUNTIF(E41:S41,$AJ$12)+(COUNTIF(E41:S41,$AJ$11))+COUNTIF(E41:S41,$AJ$10)))</f>
        <v/>
      </c>
      <c r="AD41" s="373"/>
      <c r="AE41" s="349" t="b">
        <f t="shared" si="9"/>
        <v>0</v>
      </c>
      <c r="AF41" s="349" t="b">
        <f t="shared" si="10"/>
        <v>0</v>
      </c>
      <c r="AG41" s="374" t="b">
        <f t="shared" si="11"/>
        <v>0</v>
      </c>
      <c r="AH41" s="375" t="b">
        <f t="shared" si="12"/>
        <v>0</v>
      </c>
      <c r="AI41" s="376"/>
    </row>
    <row r="42" spans="1:46" ht="12.75" customHeight="1" x14ac:dyDescent="0.25">
      <c r="A42" s="353"/>
      <c r="B42" s="942"/>
      <c r="C42" s="634" t="e">
        <f t="shared" si="13"/>
        <v>#REF!</v>
      </c>
      <c r="D42" s="635">
        <f t="shared" si="13"/>
        <v>0</v>
      </c>
      <c r="E42" s="613"/>
      <c r="F42" s="613"/>
      <c r="G42" s="613"/>
      <c r="H42" s="613"/>
      <c r="I42" s="613"/>
      <c r="J42" s="613"/>
      <c r="K42" s="613"/>
      <c r="L42" s="613"/>
      <c r="M42" s="613"/>
      <c r="N42" s="613"/>
      <c r="O42" s="613"/>
      <c r="P42" s="613"/>
      <c r="Q42" s="614"/>
      <c r="R42" s="613"/>
      <c r="S42" s="613"/>
      <c r="T42" s="369" t="str">
        <f t="shared" si="7"/>
        <v/>
      </c>
      <c r="U42" s="370" t="str">
        <f t="shared" si="8"/>
        <v/>
      </c>
      <c r="V42" s="371"/>
      <c r="W42" s="371"/>
      <c r="X42" s="396"/>
      <c r="Y42" s="396"/>
      <c r="Z42" s="371"/>
      <c r="AA42" s="347"/>
      <c r="AC42" s="377" t="str">
        <f>+IF(COUNTA(E42:S42)=0,"",((COUNTIF(E42:S42,$AJ$12)*1)+(COUNTIF(E42:S42,$AJ$11)*2)+(COUNTIF(E42:S42,$AJ$10)*3))/(COUNTIF(E42:S42,$AJ$12)+(COUNTIF(E42:S42,$AJ$11))+COUNTIF(E42:S42,$AJ$10)))</f>
        <v/>
      </c>
      <c r="AD42" s="373"/>
      <c r="AE42" s="349" t="b">
        <f t="shared" si="9"/>
        <v>0</v>
      </c>
      <c r="AF42" s="349" t="b">
        <f t="shared" si="10"/>
        <v>0</v>
      </c>
      <c r="AG42" s="374" t="b">
        <f t="shared" si="11"/>
        <v>0</v>
      </c>
      <c r="AH42" s="375" t="b">
        <f t="shared" si="12"/>
        <v>0</v>
      </c>
      <c r="AI42" s="376"/>
    </row>
    <row r="43" spans="1:46" ht="12.75" customHeight="1" x14ac:dyDescent="0.25">
      <c r="A43" s="353"/>
      <c r="B43" s="942"/>
      <c r="C43" s="634" t="e">
        <f t="shared" si="13"/>
        <v>#REF!</v>
      </c>
      <c r="D43" s="635">
        <f t="shared" si="13"/>
        <v>0</v>
      </c>
      <c r="E43" s="613"/>
      <c r="F43" s="613"/>
      <c r="G43" s="613"/>
      <c r="H43" s="613"/>
      <c r="I43" s="613"/>
      <c r="J43" s="613"/>
      <c r="K43" s="613"/>
      <c r="L43" s="613"/>
      <c r="M43" s="613"/>
      <c r="N43" s="613"/>
      <c r="O43" s="613"/>
      <c r="P43" s="613"/>
      <c r="Q43" s="613"/>
      <c r="R43" s="614"/>
      <c r="S43" s="613"/>
      <c r="T43" s="369" t="str">
        <f t="shared" si="7"/>
        <v/>
      </c>
      <c r="U43" s="370" t="str">
        <f t="shared" si="8"/>
        <v/>
      </c>
      <c r="V43" s="379"/>
      <c r="W43" s="379"/>
      <c r="X43" s="397"/>
      <c r="Y43" s="397"/>
      <c r="Z43" s="371"/>
      <c r="AA43" s="347"/>
      <c r="AC43" s="377" t="str">
        <f>+IF(COUNTA(E43:S43)=0,"",((COUNTIF(E43:S43,$AJ$12)*1)+(COUNTIF(E43:S43,$AJ$11)*2)+(COUNTIF(E43:S43,$AJ$10)*3))/(COUNTIF(E43:S43,$AJ$12)+(COUNTIF(E43:S43,$AJ$11))+COUNTIF(E43:S43,$AJ$10)))</f>
        <v/>
      </c>
      <c r="AD43" s="373"/>
      <c r="AE43" s="349" t="b">
        <f t="shared" si="9"/>
        <v>0</v>
      </c>
      <c r="AF43" s="349" t="b">
        <f t="shared" si="10"/>
        <v>0</v>
      </c>
      <c r="AG43" s="374" t="b">
        <f t="shared" si="11"/>
        <v>0</v>
      </c>
      <c r="AH43" s="375" t="b">
        <f t="shared" si="12"/>
        <v>0</v>
      </c>
      <c r="AI43" s="376"/>
    </row>
    <row r="44" spans="1:46" s="318" customFormat="1" ht="12.75" customHeight="1" x14ac:dyDescent="0.25">
      <c r="A44" s="353"/>
      <c r="B44" s="943"/>
      <c r="C44" s="634" t="e">
        <f t="shared" si="13"/>
        <v>#REF!</v>
      </c>
      <c r="D44" s="635">
        <f t="shared" si="13"/>
        <v>0</v>
      </c>
      <c r="E44" s="613"/>
      <c r="F44" s="613"/>
      <c r="G44" s="613"/>
      <c r="H44" s="613"/>
      <c r="I44" s="613"/>
      <c r="J44" s="613"/>
      <c r="K44" s="613"/>
      <c r="L44" s="613"/>
      <c r="M44" s="613"/>
      <c r="N44" s="613"/>
      <c r="O44" s="613"/>
      <c r="P44" s="613"/>
      <c r="Q44" s="613"/>
      <c r="R44" s="613"/>
      <c r="S44" s="614"/>
      <c r="T44" s="369" t="str">
        <f t="shared" si="7"/>
        <v/>
      </c>
      <c r="U44" s="370" t="str">
        <f t="shared" si="8"/>
        <v/>
      </c>
      <c r="V44" s="371"/>
      <c r="W44" s="371"/>
      <c r="X44" s="396"/>
      <c r="Y44" s="396"/>
      <c r="Z44" s="371"/>
      <c r="AA44" s="347"/>
      <c r="AB44" s="225"/>
      <c r="AC44" s="380" t="str">
        <f>+IF(COUNTA(E44:S44)=0,"",((COUNTIF(E44:S44,$AJ$12)*1)+(COUNTIF(E44:S44,$AJ$11)*2)+(COUNTIF(E44:S44,$AJ$10)*3))/(COUNTIF(E44:S44,$AJ$12)+(COUNTIF(E44:S44,$AJ$11))+COUNTIF(E44:S44,$AJ$10)))</f>
        <v/>
      </c>
      <c r="AD44" s="373"/>
      <c r="AE44" s="349" t="b">
        <f t="shared" si="9"/>
        <v>0</v>
      </c>
      <c r="AF44" s="349" t="b">
        <f t="shared" si="10"/>
        <v>0</v>
      </c>
      <c r="AG44" s="374" t="b">
        <f t="shared" si="11"/>
        <v>0</v>
      </c>
      <c r="AH44" s="375" t="b">
        <f t="shared" si="12"/>
        <v>0</v>
      </c>
      <c r="AI44" s="327"/>
    </row>
    <row r="45" spans="1:46" s="200" customFormat="1" ht="15" x14ac:dyDescent="0.25">
      <c r="A45" s="353"/>
      <c r="B45" s="616"/>
      <c r="C45" s="636"/>
      <c r="D45" s="636"/>
      <c r="E45" s="618"/>
      <c r="F45" s="618"/>
      <c r="G45" s="618"/>
      <c r="H45" s="618"/>
      <c r="I45" s="618"/>
      <c r="J45" s="618"/>
      <c r="K45" s="618"/>
      <c r="L45" s="618"/>
      <c r="M45" s="618"/>
      <c r="N45" s="618"/>
      <c r="O45" s="618"/>
      <c r="P45" s="618"/>
      <c r="Q45" s="618"/>
      <c r="R45" s="618"/>
      <c r="S45" s="618"/>
      <c r="T45" s="619"/>
      <c r="U45" s="620"/>
      <c r="V45" s="621"/>
      <c r="W45" s="621"/>
      <c r="X45" s="622"/>
      <c r="Y45" s="622"/>
      <c r="Z45" s="623"/>
      <c r="AA45" s="347"/>
      <c r="AB45" s="225"/>
      <c r="AC45" s="624"/>
      <c r="AD45" s="373"/>
      <c r="AE45" s="625"/>
      <c r="AF45" s="625"/>
      <c r="AG45" s="625"/>
      <c r="AH45" s="626"/>
      <c r="AI45" s="226"/>
      <c r="AJ45" s="199"/>
      <c r="AN45" s="207"/>
      <c r="AO45" s="207"/>
      <c r="AP45" s="207"/>
      <c r="AQ45" s="207"/>
      <c r="AR45" s="207"/>
      <c r="AS45" s="207"/>
      <c r="AT45" s="207"/>
    </row>
    <row r="46" spans="1:46" ht="12.75" customHeight="1" x14ac:dyDescent="0.25">
      <c r="A46" s="363"/>
      <c r="B46" s="627"/>
      <c r="C46" s="637"/>
      <c r="D46" s="637"/>
      <c r="E46" s="629"/>
      <c r="F46" s="629"/>
      <c r="G46" s="629"/>
      <c r="H46" s="629"/>
      <c r="I46" s="629"/>
      <c r="J46" s="629"/>
      <c r="K46" s="629"/>
      <c r="L46" s="629"/>
      <c r="M46" s="629"/>
      <c r="N46" s="629"/>
      <c r="O46" s="629"/>
      <c r="P46" s="629"/>
      <c r="Q46" s="629"/>
      <c r="R46" s="629"/>
      <c r="S46" s="629"/>
      <c r="T46" s="630"/>
      <c r="U46" s="631"/>
      <c r="V46" s="632"/>
      <c r="W46" s="632"/>
      <c r="X46" s="633"/>
      <c r="Y46" s="633"/>
      <c r="Z46" s="632"/>
      <c r="AA46" s="363"/>
      <c r="AB46" s="200"/>
      <c r="AC46" s="394"/>
      <c r="AD46" s="395"/>
      <c r="AE46" s="200"/>
      <c r="AF46" s="200"/>
      <c r="AG46" s="200"/>
      <c r="AH46" s="226"/>
      <c r="AI46" s="376"/>
    </row>
    <row r="47" spans="1:46" ht="12.75" customHeight="1" x14ac:dyDescent="0.25">
      <c r="A47" s="353"/>
      <c r="B47" s="941" t="s">
        <v>506</v>
      </c>
      <c r="C47" s="634" t="e">
        <f>+C30</f>
        <v>#REF!</v>
      </c>
      <c r="D47" s="635" t="str">
        <f>+D30</f>
        <v>Planeación</v>
      </c>
      <c r="E47" s="614"/>
      <c r="F47" s="613" t="s">
        <v>3</v>
      </c>
      <c r="G47" s="613" t="s">
        <v>3</v>
      </c>
      <c r="H47" s="613" t="s">
        <v>3</v>
      </c>
      <c r="I47" s="613" t="s">
        <v>3</v>
      </c>
      <c r="J47" s="613" t="s">
        <v>3</v>
      </c>
      <c r="K47" s="613" t="s">
        <v>3</v>
      </c>
      <c r="L47" s="613" t="s">
        <v>2</v>
      </c>
      <c r="M47" s="613" t="s">
        <v>2</v>
      </c>
      <c r="N47" s="613"/>
      <c r="O47" s="613"/>
      <c r="P47" s="613"/>
      <c r="Q47" s="613"/>
      <c r="R47" s="613"/>
      <c r="S47" s="613"/>
      <c r="T47" s="369" t="str">
        <f>+IF(AC47="","",AH47)</f>
        <v>Bajo</v>
      </c>
      <c r="U47" s="370" t="str">
        <f>+IF(T47="","",IF(T47=$AJ$10,$AN$10,IF(T47=$AJ$11,$AN$11,IF(T47=$AJ$12,$AN$12))))</f>
        <v>No requiere acción.</v>
      </c>
      <c r="V47" s="398"/>
      <c r="W47" s="398"/>
      <c r="X47" s="397"/>
      <c r="Y47" s="397"/>
      <c r="Z47" s="371"/>
      <c r="AA47" s="347"/>
      <c r="AC47" s="372">
        <f>+IF(COUNTA(E47:S47)=0,"",((COUNTIF(E47:S47,$AJ$12)*1)+(COUNTIF(E47:S47,$AJ$11)*2)+(COUNTIF(E47:S47,$AJ$10)*3))/(COUNTIF(E47:S47,$AJ$12)+(COUNTIF(E47:S47,$AJ$11))+COUNTIF(E47:S47,$AJ$10)))</f>
        <v>1.25</v>
      </c>
      <c r="AD47" s="373"/>
      <c r="AE47" s="349" t="b">
        <f t="shared" ref="AE47:AE61" si="15">AND(AC47&gt;=$AL$9,AC47&lt;$AL$10)</f>
        <v>1</v>
      </c>
      <c r="AF47" s="349" t="b">
        <f t="shared" ref="AF47:AF61" si="16">AND(AC47&gt;=$AL$10,AC47&lt;$AL$11)</f>
        <v>0</v>
      </c>
      <c r="AG47" s="374" t="b">
        <f t="shared" ref="AG47:AG61" si="17">AND(AC47&gt;=$AL$11,AC47&lt;=$AL$12)</f>
        <v>0</v>
      </c>
      <c r="AH47" s="375" t="str">
        <f t="shared" ref="AH47:AH61" si="18">+IF(AE47=TRUE,$AJ$12,IF(AF47=TRUE,$AJ$11,IF(AG47=TRUE,$AJ$10)))</f>
        <v>Bajo</v>
      </c>
      <c r="AI47" s="376"/>
    </row>
    <row r="48" spans="1:46" ht="12.75" customHeight="1" x14ac:dyDescent="0.25">
      <c r="A48" s="353"/>
      <c r="B48" s="942"/>
      <c r="C48" s="634" t="e">
        <f t="shared" ref="C48:D61" si="19">+C31</f>
        <v>#REF!</v>
      </c>
      <c r="D48" s="635" t="str">
        <f t="shared" si="19"/>
        <v>Planeación</v>
      </c>
      <c r="E48" s="613" t="s">
        <v>3</v>
      </c>
      <c r="F48" s="614"/>
      <c r="G48" s="613" t="s">
        <v>3</v>
      </c>
      <c r="H48" s="613" t="s">
        <v>3</v>
      </c>
      <c r="I48" s="613" t="s">
        <v>3</v>
      </c>
      <c r="J48" s="613" t="s">
        <v>3</v>
      </c>
      <c r="K48" s="613" t="s">
        <v>3</v>
      </c>
      <c r="L48" s="613" t="s">
        <v>2</v>
      </c>
      <c r="M48" s="613" t="s">
        <v>2</v>
      </c>
      <c r="N48" s="613"/>
      <c r="O48" s="613"/>
      <c r="P48" s="613"/>
      <c r="Q48" s="613"/>
      <c r="R48" s="613"/>
      <c r="S48" s="613"/>
      <c r="T48" s="369" t="str">
        <f t="shared" ref="T48:T61" si="20">+IF(AC48="","",AH48)</f>
        <v>Bajo</v>
      </c>
      <c r="U48" s="370" t="str">
        <f t="shared" ref="U48:U61" si="21">+IF(T48="","",IF(T48=$AJ$10,$AN$10,IF(T48=$AJ$11,$AN$11,IF(T48=$AJ$12,$AN$12))))</f>
        <v>No requiere acción.</v>
      </c>
      <c r="V48" s="398"/>
      <c r="W48" s="398"/>
      <c r="X48" s="397"/>
      <c r="Y48" s="397"/>
      <c r="Z48" s="371"/>
      <c r="AA48" s="347"/>
      <c r="AC48" s="372">
        <f t="shared" ref="AC48:AC61" si="22">+IF(COUNTA(E48:S48)=0,"",((COUNTIF(E48:S48,$AJ$12)*1)+(COUNTIF(E48:S48,$AJ$11)*2)+(COUNTIF(E48:S48,$AJ$10)*3))/(COUNTIF(E48:S48,$AJ$12)+(COUNTIF(E48:S48,$AJ$11))+COUNTIF(E48:S48,$AJ$10)))</f>
        <v>1.25</v>
      </c>
      <c r="AD48" s="373"/>
      <c r="AE48" s="349" t="b">
        <f t="shared" si="15"/>
        <v>1</v>
      </c>
      <c r="AF48" s="349" t="b">
        <f t="shared" si="16"/>
        <v>0</v>
      </c>
      <c r="AG48" s="374" t="b">
        <f t="shared" si="17"/>
        <v>0</v>
      </c>
      <c r="AH48" s="375" t="str">
        <f t="shared" si="18"/>
        <v>Bajo</v>
      </c>
      <c r="AI48" s="376"/>
    </row>
    <row r="49" spans="1:46" ht="12.75" customHeight="1" x14ac:dyDescent="0.25">
      <c r="A49" s="353"/>
      <c r="B49" s="942"/>
      <c r="C49" s="634" t="e">
        <f t="shared" si="19"/>
        <v>#REF!</v>
      </c>
      <c r="D49" s="635" t="str">
        <f t="shared" si="19"/>
        <v>Planeación</v>
      </c>
      <c r="E49" s="613" t="s">
        <v>3</v>
      </c>
      <c r="F49" s="613" t="s">
        <v>3</v>
      </c>
      <c r="G49" s="614"/>
      <c r="H49" s="613" t="s">
        <v>3</v>
      </c>
      <c r="I49" s="613" t="s">
        <v>3</v>
      </c>
      <c r="J49" s="613" t="s">
        <v>3</v>
      </c>
      <c r="K49" s="613" t="s">
        <v>3</v>
      </c>
      <c r="L49" s="613" t="s">
        <v>2</v>
      </c>
      <c r="M49" s="613" t="s">
        <v>2</v>
      </c>
      <c r="N49" s="613"/>
      <c r="O49" s="613"/>
      <c r="P49" s="613"/>
      <c r="Q49" s="613"/>
      <c r="R49" s="613"/>
      <c r="S49" s="613"/>
      <c r="T49" s="369" t="str">
        <f t="shared" si="20"/>
        <v>Bajo</v>
      </c>
      <c r="U49" s="370" t="str">
        <f t="shared" si="21"/>
        <v>No requiere acción.</v>
      </c>
      <c r="V49" s="398"/>
      <c r="W49" s="398"/>
      <c r="X49" s="397"/>
      <c r="Y49" s="397"/>
      <c r="Z49" s="371"/>
      <c r="AA49" s="347"/>
      <c r="AC49" s="372">
        <f t="shared" si="22"/>
        <v>1.25</v>
      </c>
      <c r="AD49" s="373"/>
      <c r="AE49" s="349" t="b">
        <f t="shared" si="15"/>
        <v>1</v>
      </c>
      <c r="AF49" s="349" t="b">
        <f t="shared" si="16"/>
        <v>0</v>
      </c>
      <c r="AG49" s="374" t="b">
        <f t="shared" si="17"/>
        <v>0</v>
      </c>
      <c r="AH49" s="375" t="str">
        <f t="shared" si="18"/>
        <v>Bajo</v>
      </c>
      <c r="AI49" s="376"/>
    </row>
    <row r="50" spans="1:46" ht="12.75" customHeight="1" x14ac:dyDescent="0.25">
      <c r="A50" s="353"/>
      <c r="B50" s="942"/>
      <c r="C50" s="634" t="e">
        <f t="shared" si="19"/>
        <v>#REF!</v>
      </c>
      <c r="D50" s="635" t="str">
        <f t="shared" si="19"/>
        <v>Planeación</v>
      </c>
      <c r="E50" s="613" t="s">
        <v>3</v>
      </c>
      <c r="F50" s="613" t="s">
        <v>3</v>
      </c>
      <c r="G50" s="613" t="s">
        <v>3</v>
      </c>
      <c r="H50" s="614"/>
      <c r="I50" s="613" t="s">
        <v>3</v>
      </c>
      <c r="J50" s="613" t="s">
        <v>2</v>
      </c>
      <c r="K50" s="613" t="s">
        <v>3</v>
      </c>
      <c r="L50" s="613" t="s">
        <v>3</v>
      </c>
      <c r="M50" s="613" t="s">
        <v>3</v>
      </c>
      <c r="N50" s="613"/>
      <c r="O50" s="613"/>
      <c r="P50" s="613"/>
      <c r="Q50" s="613"/>
      <c r="R50" s="613"/>
      <c r="S50" s="613"/>
      <c r="T50" s="369" t="str">
        <f t="shared" si="20"/>
        <v>Bajo</v>
      </c>
      <c r="U50" s="370" t="str">
        <f t="shared" si="21"/>
        <v>No requiere acción.</v>
      </c>
      <c r="V50" s="398"/>
      <c r="W50" s="398"/>
      <c r="X50" s="397"/>
      <c r="Y50" s="397"/>
      <c r="Z50" s="371"/>
      <c r="AA50" s="347"/>
      <c r="AC50" s="372">
        <f t="shared" si="22"/>
        <v>1.125</v>
      </c>
      <c r="AD50" s="373"/>
      <c r="AE50" s="349" t="b">
        <f t="shared" si="15"/>
        <v>1</v>
      </c>
      <c r="AF50" s="349" t="b">
        <f t="shared" si="16"/>
        <v>0</v>
      </c>
      <c r="AG50" s="374" t="b">
        <f t="shared" si="17"/>
        <v>0</v>
      </c>
      <c r="AH50" s="375" t="str">
        <f t="shared" si="18"/>
        <v>Bajo</v>
      </c>
      <c r="AI50" s="376"/>
    </row>
    <row r="51" spans="1:46" ht="12.75" customHeight="1" x14ac:dyDescent="0.25">
      <c r="A51" s="353"/>
      <c r="B51" s="942"/>
      <c r="C51" s="634" t="e">
        <f t="shared" si="19"/>
        <v>#REF!</v>
      </c>
      <c r="D51" s="635" t="str">
        <f t="shared" si="19"/>
        <v>Planeación</v>
      </c>
      <c r="E51" s="613" t="s">
        <v>3</v>
      </c>
      <c r="F51" s="613" t="s">
        <v>3</v>
      </c>
      <c r="G51" s="613" t="s">
        <v>3</v>
      </c>
      <c r="H51" s="613" t="s">
        <v>3</v>
      </c>
      <c r="I51" s="614"/>
      <c r="J51" s="613" t="s">
        <v>3</v>
      </c>
      <c r="K51" s="613" t="s">
        <v>3</v>
      </c>
      <c r="L51" s="613" t="s">
        <v>3</v>
      </c>
      <c r="M51" s="613" t="s">
        <v>3</v>
      </c>
      <c r="N51" s="613"/>
      <c r="O51" s="613"/>
      <c r="P51" s="613"/>
      <c r="Q51" s="613"/>
      <c r="R51" s="613"/>
      <c r="S51" s="613"/>
      <c r="T51" s="369" t="str">
        <f t="shared" si="20"/>
        <v>Bajo</v>
      </c>
      <c r="U51" s="370" t="str">
        <f t="shared" si="21"/>
        <v>No requiere acción.</v>
      </c>
      <c r="V51" s="398"/>
      <c r="W51" s="398"/>
      <c r="X51" s="397"/>
      <c r="Y51" s="397"/>
      <c r="Z51" s="371"/>
      <c r="AA51" s="347"/>
      <c r="AC51" s="372">
        <f t="shared" si="22"/>
        <v>1</v>
      </c>
      <c r="AD51" s="373"/>
      <c r="AE51" s="349" t="b">
        <f t="shared" si="15"/>
        <v>1</v>
      </c>
      <c r="AF51" s="349" t="b">
        <f t="shared" si="16"/>
        <v>0</v>
      </c>
      <c r="AG51" s="374" t="b">
        <f t="shared" si="17"/>
        <v>0</v>
      </c>
      <c r="AH51" s="375" t="str">
        <f t="shared" si="18"/>
        <v>Bajo</v>
      </c>
      <c r="AI51" s="376"/>
    </row>
    <row r="52" spans="1:46" ht="12.75" customHeight="1" x14ac:dyDescent="0.25">
      <c r="A52" s="353"/>
      <c r="B52" s="942"/>
      <c r="C52" s="634" t="e">
        <f t="shared" si="19"/>
        <v>#REF!</v>
      </c>
      <c r="D52" s="635" t="str">
        <f t="shared" si="19"/>
        <v>Planeación</v>
      </c>
      <c r="E52" s="613" t="s">
        <v>3</v>
      </c>
      <c r="F52" s="613" t="s">
        <v>3</v>
      </c>
      <c r="G52" s="613" t="s">
        <v>3</v>
      </c>
      <c r="H52" s="613" t="s">
        <v>3</v>
      </c>
      <c r="I52" s="613" t="s">
        <v>3</v>
      </c>
      <c r="J52" s="614"/>
      <c r="K52" s="613" t="s">
        <v>3</v>
      </c>
      <c r="L52" s="613" t="s">
        <v>3</v>
      </c>
      <c r="M52" s="613" t="s">
        <v>3</v>
      </c>
      <c r="N52" s="613"/>
      <c r="O52" s="613"/>
      <c r="P52" s="613"/>
      <c r="Q52" s="613"/>
      <c r="R52" s="613"/>
      <c r="S52" s="613"/>
      <c r="T52" s="369" t="str">
        <f t="shared" si="20"/>
        <v>Bajo</v>
      </c>
      <c r="U52" s="370" t="str">
        <f t="shared" si="21"/>
        <v>No requiere acción.</v>
      </c>
      <c r="V52" s="398"/>
      <c r="W52" s="398"/>
      <c r="X52" s="397"/>
      <c r="Y52" s="397"/>
      <c r="Z52" s="371"/>
      <c r="AA52" s="347"/>
      <c r="AC52" s="372">
        <f t="shared" si="22"/>
        <v>1</v>
      </c>
      <c r="AD52" s="373"/>
      <c r="AE52" s="349" t="b">
        <f t="shared" si="15"/>
        <v>1</v>
      </c>
      <c r="AF52" s="349" t="b">
        <f t="shared" si="16"/>
        <v>0</v>
      </c>
      <c r="AG52" s="374" t="b">
        <f t="shared" si="17"/>
        <v>0</v>
      </c>
      <c r="AH52" s="375" t="str">
        <f t="shared" si="18"/>
        <v>Bajo</v>
      </c>
      <c r="AI52" s="376"/>
    </row>
    <row r="53" spans="1:46" ht="12.75" customHeight="1" x14ac:dyDescent="0.25">
      <c r="A53" s="353"/>
      <c r="B53" s="942"/>
      <c r="C53" s="634" t="e">
        <f t="shared" si="19"/>
        <v>#REF!</v>
      </c>
      <c r="D53" s="635" t="str">
        <f t="shared" si="19"/>
        <v>Planeación</v>
      </c>
      <c r="E53" s="613" t="s">
        <v>3</v>
      </c>
      <c r="F53" s="613" t="s">
        <v>3</v>
      </c>
      <c r="G53" s="613" t="s">
        <v>3</v>
      </c>
      <c r="H53" s="613" t="s">
        <v>3</v>
      </c>
      <c r="I53" s="613" t="s">
        <v>3</v>
      </c>
      <c r="J53" s="613" t="s">
        <v>3</v>
      </c>
      <c r="K53" s="614"/>
      <c r="L53" s="613" t="s">
        <v>3</v>
      </c>
      <c r="M53" s="613" t="s">
        <v>3</v>
      </c>
      <c r="N53" s="613"/>
      <c r="O53" s="613"/>
      <c r="P53" s="613"/>
      <c r="Q53" s="613"/>
      <c r="R53" s="613"/>
      <c r="S53" s="613"/>
      <c r="T53" s="369" t="str">
        <f t="shared" si="20"/>
        <v>Bajo</v>
      </c>
      <c r="U53" s="370" t="str">
        <f t="shared" si="21"/>
        <v>No requiere acción.</v>
      </c>
      <c r="V53" s="398"/>
      <c r="W53" s="398"/>
      <c r="X53" s="397"/>
      <c r="Y53" s="397"/>
      <c r="Z53" s="371"/>
      <c r="AA53" s="347"/>
      <c r="AC53" s="372">
        <f t="shared" si="22"/>
        <v>1</v>
      </c>
      <c r="AD53" s="373"/>
      <c r="AE53" s="349" t="b">
        <f t="shared" si="15"/>
        <v>1</v>
      </c>
      <c r="AF53" s="349" t="b">
        <f t="shared" si="16"/>
        <v>0</v>
      </c>
      <c r="AG53" s="374" t="b">
        <f t="shared" si="17"/>
        <v>0</v>
      </c>
      <c r="AH53" s="375" t="str">
        <f t="shared" si="18"/>
        <v>Bajo</v>
      </c>
      <c r="AI53" s="376"/>
    </row>
    <row r="54" spans="1:46" ht="12.75" customHeight="1" x14ac:dyDescent="0.25">
      <c r="A54" s="353"/>
      <c r="B54" s="942"/>
      <c r="C54" s="634" t="e">
        <f t="shared" si="19"/>
        <v>#REF!</v>
      </c>
      <c r="D54" s="635" t="str">
        <f t="shared" si="19"/>
        <v>Planeación</v>
      </c>
      <c r="E54" s="613" t="s">
        <v>3</v>
      </c>
      <c r="F54" s="613" t="s">
        <v>3</v>
      </c>
      <c r="G54" s="613" t="s">
        <v>3</v>
      </c>
      <c r="H54" s="613" t="s">
        <v>3</v>
      </c>
      <c r="I54" s="613" t="s">
        <v>3</v>
      </c>
      <c r="J54" s="613" t="s">
        <v>3</v>
      </c>
      <c r="K54" s="613" t="s">
        <v>3</v>
      </c>
      <c r="L54" s="614"/>
      <c r="M54" s="613" t="s">
        <v>3</v>
      </c>
      <c r="N54" s="613"/>
      <c r="O54" s="613"/>
      <c r="P54" s="613"/>
      <c r="Q54" s="613"/>
      <c r="R54" s="613"/>
      <c r="S54" s="613"/>
      <c r="T54" s="369" t="str">
        <f t="shared" si="20"/>
        <v>Bajo</v>
      </c>
      <c r="U54" s="370" t="str">
        <f t="shared" si="21"/>
        <v>No requiere acción.</v>
      </c>
      <c r="V54" s="398"/>
      <c r="W54" s="398"/>
      <c r="X54" s="397"/>
      <c r="Y54" s="397"/>
      <c r="Z54" s="371"/>
      <c r="AA54" s="347"/>
      <c r="AC54" s="372">
        <f t="shared" si="22"/>
        <v>1</v>
      </c>
      <c r="AD54" s="373"/>
      <c r="AE54" s="349" t="b">
        <f t="shared" si="15"/>
        <v>1</v>
      </c>
      <c r="AF54" s="349" t="b">
        <f t="shared" si="16"/>
        <v>0</v>
      </c>
      <c r="AG54" s="374" t="b">
        <f t="shared" si="17"/>
        <v>0</v>
      </c>
      <c r="AH54" s="375" t="str">
        <f t="shared" si="18"/>
        <v>Bajo</v>
      </c>
      <c r="AI54" s="376"/>
    </row>
    <row r="55" spans="1:46" ht="12.75" customHeight="1" x14ac:dyDescent="0.25">
      <c r="A55" s="353"/>
      <c r="B55" s="942"/>
      <c r="C55" s="634" t="e">
        <f t="shared" si="19"/>
        <v>#REF!</v>
      </c>
      <c r="D55" s="635" t="str">
        <f t="shared" si="19"/>
        <v>Planeación</v>
      </c>
      <c r="E55" s="613" t="s">
        <v>3</v>
      </c>
      <c r="F55" s="613" t="s">
        <v>3</v>
      </c>
      <c r="G55" s="613" t="s">
        <v>3</v>
      </c>
      <c r="H55" s="613" t="s">
        <v>3</v>
      </c>
      <c r="I55" s="613" t="s">
        <v>3</v>
      </c>
      <c r="J55" s="613" t="s">
        <v>3</v>
      </c>
      <c r="K55" s="613" t="s">
        <v>3</v>
      </c>
      <c r="L55" s="613" t="s">
        <v>3</v>
      </c>
      <c r="M55" s="614"/>
      <c r="N55" s="613"/>
      <c r="O55" s="613"/>
      <c r="P55" s="613"/>
      <c r="Q55" s="613"/>
      <c r="R55" s="613"/>
      <c r="S55" s="613"/>
      <c r="T55" s="369" t="str">
        <f t="shared" si="20"/>
        <v>Bajo</v>
      </c>
      <c r="U55" s="370" t="str">
        <f t="shared" si="21"/>
        <v>No requiere acción.</v>
      </c>
      <c r="V55" s="398"/>
      <c r="W55" s="398"/>
      <c r="X55" s="397"/>
      <c r="Y55" s="397"/>
      <c r="Z55" s="371"/>
      <c r="AA55" s="347"/>
      <c r="AC55" s="372">
        <f t="shared" si="22"/>
        <v>1</v>
      </c>
      <c r="AD55" s="373"/>
      <c r="AE55" s="349" t="b">
        <f t="shared" si="15"/>
        <v>1</v>
      </c>
      <c r="AF55" s="349" t="b">
        <f t="shared" si="16"/>
        <v>0</v>
      </c>
      <c r="AG55" s="374" t="b">
        <f t="shared" si="17"/>
        <v>0</v>
      </c>
      <c r="AH55" s="375" t="str">
        <f t="shared" si="18"/>
        <v>Bajo</v>
      </c>
      <c r="AI55" s="376"/>
    </row>
    <row r="56" spans="1:46" ht="12.75" customHeight="1" x14ac:dyDescent="0.25">
      <c r="A56" s="353"/>
      <c r="B56" s="942"/>
      <c r="C56" s="634" t="e">
        <f t="shared" si="19"/>
        <v>#REF!</v>
      </c>
      <c r="D56" s="635">
        <f t="shared" si="19"/>
        <v>0</v>
      </c>
      <c r="E56" s="613"/>
      <c r="F56" s="613"/>
      <c r="G56" s="613"/>
      <c r="H56" s="613"/>
      <c r="I56" s="613"/>
      <c r="J56" s="613"/>
      <c r="K56" s="613"/>
      <c r="L56" s="613"/>
      <c r="M56" s="613"/>
      <c r="N56" s="614"/>
      <c r="O56" s="613"/>
      <c r="P56" s="613"/>
      <c r="Q56" s="613"/>
      <c r="R56" s="613"/>
      <c r="S56" s="613"/>
      <c r="T56" s="369" t="str">
        <f t="shared" si="20"/>
        <v/>
      </c>
      <c r="U56" s="370" t="str">
        <f t="shared" si="21"/>
        <v/>
      </c>
      <c r="V56" s="398"/>
      <c r="W56" s="398"/>
      <c r="X56" s="397"/>
      <c r="Y56" s="397"/>
      <c r="Z56" s="371"/>
      <c r="AA56" s="347"/>
      <c r="AC56" s="372" t="str">
        <f t="shared" si="22"/>
        <v/>
      </c>
      <c r="AD56" s="373"/>
      <c r="AE56" s="349" t="b">
        <f t="shared" si="15"/>
        <v>0</v>
      </c>
      <c r="AF56" s="349" t="b">
        <f t="shared" si="16"/>
        <v>0</v>
      </c>
      <c r="AG56" s="374" t="b">
        <f t="shared" si="17"/>
        <v>0</v>
      </c>
      <c r="AH56" s="375" t="b">
        <f t="shared" si="18"/>
        <v>0</v>
      </c>
      <c r="AI56" s="376"/>
    </row>
    <row r="57" spans="1:46" ht="12.75" customHeight="1" x14ac:dyDescent="0.25">
      <c r="A57" s="353"/>
      <c r="B57" s="942"/>
      <c r="C57" s="634" t="e">
        <f t="shared" si="19"/>
        <v>#REF!</v>
      </c>
      <c r="D57" s="635">
        <f t="shared" si="19"/>
        <v>0</v>
      </c>
      <c r="E57" s="613"/>
      <c r="F57" s="613"/>
      <c r="G57" s="613"/>
      <c r="H57" s="613"/>
      <c r="I57" s="613"/>
      <c r="J57" s="613"/>
      <c r="K57" s="613"/>
      <c r="L57" s="613"/>
      <c r="M57" s="613"/>
      <c r="N57" s="613"/>
      <c r="O57" s="614"/>
      <c r="P57" s="613"/>
      <c r="Q57" s="613"/>
      <c r="R57" s="613"/>
      <c r="S57" s="613"/>
      <c r="T57" s="369" t="str">
        <f t="shared" si="20"/>
        <v/>
      </c>
      <c r="U57" s="370" t="str">
        <f t="shared" si="21"/>
        <v/>
      </c>
      <c r="V57" s="398"/>
      <c r="W57" s="398"/>
      <c r="X57" s="397"/>
      <c r="Y57" s="397"/>
      <c r="Z57" s="371"/>
      <c r="AA57" s="347"/>
      <c r="AC57" s="372" t="str">
        <f t="shared" si="22"/>
        <v/>
      </c>
      <c r="AD57" s="373"/>
      <c r="AE57" s="349" t="b">
        <f t="shared" si="15"/>
        <v>0</v>
      </c>
      <c r="AF57" s="349" t="b">
        <f t="shared" si="16"/>
        <v>0</v>
      </c>
      <c r="AG57" s="374" t="b">
        <f t="shared" si="17"/>
        <v>0</v>
      </c>
      <c r="AH57" s="375" t="b">
        <f t="shared" si="18"/>
        <v>0</v>
      </c>
      <c r="AI57" s="376"/>
    </row>
    <row r="58" spans="1:46" ht="12.75" customHeight="1" x14ac:dyDescent="0.25">
      <c r="A58" s="353"/>
      <c r="B58" s="942"/>
      <c r="C58" s="634" t="e">
        <f t="shared" si="19"/>
        <v>#REF!</v>
      </c>
      <c r="D58" s="635">
        <f t="shared" si="19"/>
        <v>0</v>
      </c>
      <c r="E58" s="613"/>
      <c r="F58" s="613"/>
      <c r="G58" s="613"/>
      <c r="H58" s="613"/>
      <c r="I58" s="613"/>
      <c r="J58" s="613"/>
      <c r="K58" s="613"/>
      <c r="L58" s="613"/>
      <c r="M58" s="613"/>
      <c r="N58" s="613"/>
      <c r="O58" s="613"/>
      <c r="P58" s="614"/>
      <c r="Q58" s="613"/>
      <c r="R58" s="613"/>
      <c r="S58" s="613"/>
      <c r="T58" s="369" t="str">
        <f t="shared" si="20"/>
        <v/>
      </c>
      <c r="U58" s="370" t="str">
        <f t="shared" si="21"/>
        <v/>
      </c>
      <c r="V58" s="398"/>
      <c r="W58" s="398"/>
      <c r="X58" s="397"/>
      <c r="Y58" s="397"/>
      <c r="Z58" s="371"/>
      <c r="AA58" s="347"/>
      <c r="AC58" s="372" t="str">
        <f t="shared" si="22"/>
        <v/>
      </c>
      <c r="AD58" s="373"/>
      <c r="AE58" s="349" t="b">
        <f t="shared" si="15"/>
        <v>0</v>
      </c>
      <c r="AF58" s="349" t="b">
        <f t="shared" si="16"/>
        <v>0</v>
      </c>
      <c r="AG58" s="374" t="b">
        <f t="shared" si="17"/>
        <v>0</v>
      </c>
      <c r="AH58" s="375" t="b">
        <f t="shared" si="18"/>
        <v>0</v>
      </c>
      <c r="AI58" s="376"/>
    </row>
    <row r="59" spans="1:46" ht="12.75" customHeight="1" x14ac:dyDescent="0.25">
      <c r="A59" s="353"/>
      <c r="B59" s="942"/>
      <c r="C59" s="634" t="e">
        <f t="shared" si="19"/>
        <v>#REF!</v>
      </c>
      <c r="D59" s="635">
        <f t="shared" si="19"/>
        <v>0</v>
      </c>
      <c r="E59" s="613"/>
      <c r="F59" s="613"/>
      <c r="G59" s="613"/>
      <c r="H59" s="613"/>
      <c r="I59" s="613"/>
      <c r="J59" s="613"/>
      <c r="K59" s="613"/>
      <c r="L59" s="613"/>
      <c r="M59" s="613"/>
      <c r="N59" s="613"/>
      <c r="O59" s="613"/>
      <c r="P59" s="613"/>
      <c r="Q59" s="614"/>
      <c r="R59" s="613"/>
      <c r="S59" s="613"/>
      <c r="T59" s="369" t="str">
        <f t="shared" si="20"/>
        <v/>
      </c>
      <c r="U59" s="370" t="str">
        <f t="shared" si="21"/>
        <v/>
      </c>
      <c r="V59" s="398"/>
      <c r="W59" s="398"/>
      <c r="X59" s="397"/>
      <c r="Y59" s="397"/>
      <c r="Z59" s="371"/>
      <c r="AA59" s="347"/>
      <c r="AC59" s="372" t="str">
        <f t="shared" si="22"/>
        <v/>
      </c>
      <c r="AD59" s="373"/>
      <c r="AE59" s="349" t="b">
        <f t="shared" si="15"/>
        <v>0</v>
      </c>
      <c r="AF59" s="349" t="b">
        <f t="shared" si="16"/>
        <v>0</v>
      </c>
      <c r="AG59" s="374" t="b">
        <f t="shared" si="17"/>
        <v>0</v>
      </c>
      <c r="AH59" s="375" t="b">
        <f t="shared" si="18"/>
        <v>0</v>
      </c>
      <c r="AI59" s="376"/>
    </row>
    <row r="60" spans="1:46" ht="12.75" customHeight="1" x14ac:dyDescent="0.25">
      <c r="A60" s="353"/>
      <c r="B60" s="942"/>
      <c r="C60" s="634" t="e">
        <f t="shared" si="19"/>
        <v>#REF!</v>
      </c>
      <c r="D60" s="635">
        <f t="shared" si="19"/>
        <v>0</v>
      </c>
      <c r="E60" s="613"/>
      <c r="F60" s="613"/>
      <c r="G60" s="613"/>
      <c r="H60" s="613"/>
      <c r="I60" s="613"/>
      <c r="J60" s="613"/>
      <c r="K60" s="613"/>
      <c r="L60" s="613"/>
      <c r="M60" s="613"/>
      <c r="N60" s="613"/>
      <c r="O60" s="613"/>
      <c r="P60" s="613"/>
      <c r="Q60" s="613"/>
      <c r="R60" s="614"/>
      <c r="S60" s="613"/>
      <c r="T60" s="369" t="str">
        <f t="shared" si="20"/>
        <v/>
      </c>
      <c r="U60" s="370" t="str">
        <f t="shared" si="21"/>
        <v/>
      </c>
      <c r="V60" s="398"/>
      <c r="W60" s="398"/>
      <c r="X60" s="397"/>
      <c r="Y60" s="397"/>
      <c r="Z60" s="371"/>
      <c r="AA60" s="347"/>
      <c r="AC60" s="372" t="str">
        <f t="shared" si="22"/>
        <v/>
      </c>
      <c r="AD60" s="373"/>
      <c r="AE60" s="349" t="b">
        <f t="shared" si="15"/>
        <v>0</v>
      </c>
      <c r="AF60" s="349" t="b">
        <f t="shared" si="16"/>
        <v>0</v>
      </c>
      <c r="AG60" s="374" t="b">
        <f t="shared" si="17"/>
        <v>0</v>
      </c>
      <c r="AH60" s="375" t="b">
        <f t="shared" si="18"/>
        <v>0</v>
      </c>
      <c r="AI60" s="376"/>
    </row>
    <row r="61" spans="1:46" s="318" customFormat="1" ht="12.75" customHeight="1" x14ac:dyDescent="0.25">
      <c r="A61" s="353"/>
      <c r="B61" s="943"/>
      <c r="C61" s="634" t="e">
        <f t="shared" si="19"/>
        <v>#REF!</v>
      </c>
      <c r="D61" s="635">
        <f t="shared" si="19"/>
        <v>0</v>
      </c>
      <c r="E61" s="613"/>
      <c r="F61" s="613"/>
      <c r="G61" s="613"/>
      <c r="H61" s="613"/>
      <c r="I61" s="613"/>
      <c r="J61" s="613"/>
      <c r="K61" s="613"/>
      <c r="L61" s="613"/>
      <c r="M61" s="613"/>
      <c r="N61" s="613"/>
      <c r="O61" s="613"/>
      <c r="P61" s="613"/>
      <c r="Q61" s="613"/>
      <c r="R61" s="613"/>
      <c r="S61" s="614"/>
      <c r="T61" s="369" t="str">
        <f t="shared" si="20"/>
        <v/>
      </c>
      <c r="U61" s="370" t="str">
        <f t="shared" si="21"/>
        <v/>
      </c>
      <c r="V61" s="398"/>
      <c r="W61" s="398"/>
      <c r="X61" s="397"/>
      <c r="Y61" s="397"/>
      <c r="Z61" s="371"/>
      <c r="AA61" s="347"/>
      <c r="AB61" s="225"/>
      <c r="AC61" s="372" t="str">
        <f t="shared" si="22"/>
        <v/>
      </c>
      <c r="AD61" s="373"/>
      <c r="AE61" s="349" t="b">
        <f t="shared" si="15"/>
        <v>0</v>
      </c>
      <c r="AF61" s="349" t="b">
        <f t="shared" si="16"/>
        <v>0</v>
      </c>
      <c r="AG61" s="374" t="b">
        <f t="shared" si="17"/>
        <v>0</v>
      </c>
      <c r="AH61" s="375" t="b">
        <f t="shared" si="18"/>
        <v>0</v>
      </c>
      <c r="AI61" s="327"/>
    </row>
    <row r="62" spans="1:46" s="200" customFormat="1" ht="15" x14ac:dyDescent="0.25">
      <c r="A62" s="353"/>
      <c r="B62" s="616"/>
      <c r="C62" s="636"/>
      <c r="D62" s="638"/>
      <c r="E62" s="618"/>
      <c r="F62" s="618"/>
      <c r="G62" s="618"/>
      <c r="H62" s="618"/>
      <c r="I62" s="618"/>
      <c r="J62" s="618"/>
      <c r="K62" s="618"/>
      <c r="L62" s="618"/>
      <c r="M62" s="618"/>
      <c r="N62" s="618"/>
      <c r="O62" s="618"/>
      <c r="P62" s="618"/>
      <c r="Q62" s="618"/>
      <c r="R62" s="618"/>
      <c r="S62" s="618"/>
      <c r="T62" s="619"/>
      <c r="U62" s="620"/>
      <c r="V62" s="621"/>
      <c r="W62" s="621"/>
      <c r="X62" s="622"/>
      <c r="Y62" s="622"/>
      <c r="Z62" s="623"/>
      <c r="AA62" s="347"/>
      <c r="AB62" s="225"/>
      <c r="AC62" s="624"/>
      <c r="AD62" s="373"/>
      <c r="AE62" s="625"/>
      <c r="AF62" s="625"/>
      <c r="AG62" s="625"/>
      <c r="AH62" s="626"/>
      <c r="AI62" s="226"/>
      <c r="AJ62" s="199"/>
      <c r="AN62" s="207"/>
      <c r="AO62" s="207"/>
      <c r="AP62" s="207"/>
      <c r="AQ62" s="207"/>
      <c r="AR62" s="207"/>
      <c r="AS62" s="207"/>
      <c r="AT62" s="207"/>
    </row>
    <row r="63" spans="1:46" ht="12.75" customHeight="1" x14ac:dyDescent="0.25">
      <c r="A63" s="363"/>
      <c r="B63" s="627"/>
      <c r="C63" s="637"/>
      <c r="D63" s="639"/>
      <c r="E63" s="629"/>
      <c r="F63" s="629"/>
      <c r="G63" s="629"/>
      <c r="H63" s="629"/>
      <c r="I63" s="629"/>
      <c r="J63" s="629"/>
      <c r="K63" s="629"/>
      <c r="L63" s="629"/>
      <c r="M63" s="629"/>
      <c r="N63" s="629"/>
      <c r="O63" s="629"/>
      <c r="P63" s="629"/>
      <c r="Q63" s="629"/>
      <c r="R63" s="629"/>
      <c r="S63" s="629"/>
      <c r="T63" s="630"/>
      <c r="U63" s="631"/>
      <c r="V63" s="632"/>
      <c r="W63" s="632"/>
      <c r="X63" s="633"/>
      <c r="Y63" s="633"/>
      <c r="Z63" s="632"/>
      <c r="AA63" s="363"/>
      <c r="AB63" s="200"/>
      <c r="AC63" s="394"/>
      <c r="AD63" s="395"/>
      <c r="AE63" s="200"/>
      <c r="AF63" s="200"/>
      <c r="AG63" s="200"/>
      <c r="AH63" s="226"/>
      <c r="AI63" s="376"/>
    </row>
    <row r="64" spans="1:46" ht="12.75" customHeight="1" x14ac:dyDescent="0.25">
      <c r="A64" s="353"/>
      <c r="B64" s="941" t="s">
        <v>508</v>
      </c>
      <c r="C64" s="634" t="e">
        <f>+C47</f>
        <v>#REF!</v>
      </c>
      <c r="D64" s="635" t="str">
        <f>+D47</f>
        <v>Planeación</v>
      </c>
      <c r="E64" s="614"/>
      <c r="F64" s="613" t="s">
        <v>3</v>
      </c>
      <c r="G64" s="613" t="s">
        <v>3</v>
      </c>
      <c r="H64" s="613" t="s">
        <v>3</v>
      </c>
      <c r="I64" s="613" t="s">
        <v>3</v>
      </c>
      <c r="J64" s="613" t="s">
        <v>3</v>
      </c>
      <c r="K64" s="613" t="s">
        <v>3</v>
      </c>
      <c r="L64" s="613" t="s">
        <v>3</v>
      </c>
      <c r="M64" s="613" t="s">
        <v>3</v>
      </c>
      <c r="N64" s="613"/>
      <c r="O64" s="613"/>
      <c r="P64" s="613"/>
      <c r="Q64" s="613"/>
      <c r="R64" s="613"/>
      <c r="S64" s="613"/>
      <c r="T64" s="369" t="str">
        <f t="shared" ref="T64:T78" si="23">+IF(AC64="","",AH64)</f>
        <v>Bajo</v>
      </c>
      <c r="U64" s="370" t="str">
        <f t="shared" ref="U64:U78" si="24">+IF(T64="","",IF(T64=$AJ$10,$AN$10,IF(T64=$AJ$11,$AN$11,IF(T64=$AJ$12,$AN$12))))</f>
        <v>No requiere acción.</v>
      </c>
      <c r="V64" s="398"/>
      <c r="W64" s="398"/>
      <c r="X64" s="397"/>
      <c r="Y64" s="397"/>
      <c r="Z64" s="371"/>
      <c r="AA64" s="347"/>
      <c r="AC64" s="372">
        <f>+IF(COUNTA(E64:S64)=0,"",((COUNTIF(E64:S64,$AJ$12)*1)+(COUNTIF(E64:S64,$AJ$11)*2)+(COUNTIF(E64:S64,$AJ$10)*3))/(COUNTIF(E64:S64,$AJ$12)+(COUNTIF(E64:S64,$AJ$11))+COUNTIF(E64:S64,$AJ$10)))</f>
        <v>1</v>
      </c>
      <c r="AD64" s="373"/>
      <c r="AE64" s="349" t="b">
        <f t="shared" ref="AE64:AE78" si="25">AND(AC64&gt;=$AL$9,AC64&lt;$AL$10)</f>
        <v>1</v>
      </c>
      <c r="AF64" s="349" t="b">
        <f t="shared" ref="AF64:AF78" si="26">AND(AC64&gt;=$AL$10,AC64&lt;$AL$11)</f>
        <v>0</v>
      </c>
      <c r="AG64" s="374" t="b">
        <f t="shared" ref="AG64:AG78" si="27">AND(AC64&gt;=$AL$11,AC64&lt;=$AL$12)</f>
        <v>0</v>
      </c>
      <c r="AH64" s="375" t="str">
        <f t="shared" ref="AH64:AH78" si="28">+IF(AE64=TRUE,$AJ$12,IF(AF64=TRUE,$AJ$11,IF(AG64=TRUE,$AJ$10)))</f>
        <v>Bajo</v>
      </c>
      <c r="AI64" s="376"/>
    </row>
    <row r="65" spans="1:46" ht="12.75" customHeight="1" x14ac:dyDescent="0.25">
      <c r="A65" s="353"/>
      <c r="B65" s="942"/>
      <c r="C65" s="634" t="e">
        <f t="shared" ref="C65:D78" si="29">+C48</f>
        <v>#REF!</v>
      </c>
      <c r="D65" s="635" t="str">
        <f t="shared" si="29"/>
        <v>Planeación</v>
      </c>
      <c r="E65" s="613" t="s">
        <v>3</v>
      </c>
      <c r="F65" s="614"/>
      <c r="G65" s="613" t="s">
        <v>3</v>
      </c>
      <c r="H65" s="613" t="s">
        <v>3</v>
      </c>
      <c r="I65" s="613" t="s">
        <v>3</v>
      </c>
      <c r="J65" s="613" t="s">
        <v>3</v>
      </c>
      <c r="K65" s="613" t="s">
        <v>3</v>
      </c>
      <c r="L65" s="613" t="s">
        <v>3</v>
      </c>
      <c r="M65" s="613" t="s">
        <v>3</v>
      </c>
      <c r="N65" s="613"/>
      <c r="O65" s="613"/>
      <c r="P65" s="613"/>
      <c r="Q65" s="613"/>
      <c r="R65" s="613"/>
      <c r="S65" s="613"/>
      <c r="T65" s="369" t="str">
        <f t="shared" si="23"/>
        <v>Bajo</v>
      </c>
      <c r="U65" s="370" t="str">
        <f t="shared" si="24"/>
        <v>No requiere acción.</v>
      </c>
      <c r="V65" s="398"/>
      <c r="W65" s="398"/>
      <c r="X65" s="397"/>
      <c r="Y65" s="397"/>
      <c r="Z65" s="371"/>
      <c r="AA65" s="347"/>
      <c r="AC65" s="372">
        <f t="shared" ref="AC65:AC78" si="30">+IF(COUNTA(E65:S65)=0,"",((COUNTIF(E65:S65,$AJ$12)*1)+(COUNTIF(E65:S65,$AJ$11)*2)+(COUNTIF(E65:S65,$AJ$10)*3))/(COUNTIF(E65:S65,$AJ$12)+(COUNTIF(E65:S65,$AJ$11))+COUNTIF(E65:S65,$AJ$10)))</f>
        <v>1</v>
      </c>
      <c r="AD65" s="373"/>
      <c r="AE65" s="349" t="b">
        <f t="shared" si="25"/>
        <v>1</v>
      </c>
      <c r="AF65" s="349" t="b">
        <f t="shared" si="26"/>
        <v>0</v>
      </c>
      <c r="AG65" s="374" t="b">
        <f t="shared" si="27"/>
        <v>0</v>
      </c>
      <c r="AH65" s="375" t="str">
        <f t="shared" si="28"/>
        <v>Bajo</v>
      </c>
      <c r="AI65" s="376"/>
    </row>
    <row r="66" spans="1:46" ht="12.75" customHeight="1" x14ac:dyDescent="0.25">
      <c r="A66" s="353"/>
      <c r="B66" s="942"/>
      <c r="C66" s="634" t="e">
        <f t="shared" si="29"/>
        <v>#REF!</v>
      </c>
      <c r="D66" s="635" t="str">
        <f t="shared" si="29"/>
        <v>Planeación</v>
      </c>
      <c r="E66" s="613" t="s">
        <v>3</v>
      </c>
      <c r="F66" s="613" t="s">
        <v>3</v>
      </c>
      <c r="G66" s="614"/>
      <c r="H66" s="613" t="s">
        <v>3</v>
      </c>
      <c r="I66" s="613" t="s">
        <v>3</v>
      </c>
      <c r="J66" s="613" t="s">
        <v>3</v>
      </c>
      <c r="K66" s="613" t="s">
        <v>3</v>
      </c>
      <c r="L66" s="613" t="s">
        <v>3</v>
      </c>
      <c r="M66" s="613" t="s">
        <v>3</v>
      </c>
      <c r="N66" s="613"/>
      <c r="O66" s="613"/>
      <c r="P66" s="613"/>
      <c r="Q66" s="613"/>
      <c r="R66" s="613"/>
      <c r="S66" s="613"/>
      <c r="T66" s="369" t="str">
        <f t="shared" si="23"/>
        <v>Bajo</v>
      </c>
      <c r="U66" s="370" t="str">
        <f t="shared" si="24"/>
        <v>No requiere acción.</v>
      </c>
      <c r="V66" s="398"/>
      <c r="W66" s="398"/>
      <c r="X66" s="397"/>
      <c r="Y66" s="397"/>
      <c r="Z66" s="371"/>
      <c r="AA66" s="347"/>
      <c r="AC66" s="372">
        <f t="shared" si="30"/>
        <v>1</v>
      </c>
      <c r="AD66" s="373"/>
      <c r="AE66" s="349" t="b">
        <f t="shared" si="25"/>
        <v>1</v>
      </c>
      <c r="AF66" s="349" t="b">
        <f t="shared" si="26"/>
        <v>0</v>
      </c>
      <c r="AG66" s="374" t="b">
        <f t="shared" si="27"/>
        <v>0</v>
      </c>
      <c r="AH66" s="375" t="str">
        <f t="shared" si="28"/>
        <v>Bajo</v>
      </c>
      <c r="AI66" s="376"/>
    </row>
    <row r="67" spans="1:46" ht="12.75" customHeight="1" x14ac:dyDescent="0.25">
      <c r="A67" s="353"/>
      <c r="B67" s="942"/>
      <c r="C67" s="634" t="e">
        <f t="shared" si="29"/>
        <v>#REF!</v>
      </c>
      <c r="D67" s="635" t="str">
        <f t="shared" si="29"/>
        <v>Planeación</v>
      </c>
      <c r="E67" s="613" t="s">
        <v>3</v>
      </c>
      <c r="F67" s="613" t="s">
        <v>3</v>
      </c>
      <c r="G67" s="613" t="s">
        <v>3</v>
      </c>
      <c r="H67" s="614"/>
      <c r="I67" s="613" t="s">
        <v>3</v>
      </c>
      <c r="J67" s="613" t="s">
        <v>3</v>
      </c>
      <c r="K67" s="613" t="s">
        <v>3</v>
      </c>
      <c r="L67" s="613" t="s">
        <v>3</v>
      </c>
      <c r="M67" s="613" t="s">
        <v>3</v>
      </c>
      <c r="N67" s="613"/>
      <c r="O67" s="613"/>
      <c r="P67" s="613"/>
      <c r="Q67" s="613"/>
      <c r="R67" s="613"/>
      <c r="S67" s="613"/>
      <c r="T67" s="369" t="str">
        <f t="shared" si="23"/>
        <v>Bajo</v>
      </c>
      <c r="U67" s="370" t="str">
        <f t="shared" si="24"/>
        <v>No requiere acción.</v>
      </c>
      <c r="V67" s="398"/>
      <c r="W67" s="398"/>
      <c r="X67" s="397"/>
      <c r="Y67" s="397"/>
      <c r="Z67" s="371"/>
      <c r="AA67" s="347"/>
      <c r="AC67" s="372">
        <f t="shared" si="30"/>
        <v>1</v>
      </c>
      <c r="AD67" s="373"/>
      <c r="AE67" s="349" t="b">
        <f t="shared" si="25"/>
        <v>1</v>
      </c>
      <c r="AF67" s="349" t="b">
        <f t="shared" si="26"/>
        <v>0</v>
      </c>
      <c r="AG67" s="374" t="b">
        <f t="shared" si="27"/>
        <v>0</v>
      </c>
      <c r="AH67" s="375" t="str">
        <f t="shared" si="28"/>
        <v>Bajo</v>
      </c>
      <c r="AI67" s="376"/>
    </row>
    <row r="68" spans="1:46" ht="12.75" customHeight="1" x14ac:dyDescent="0.25">
      <c r="A68" s="353"/>
      <c r="B68" s="942"/>
      <c r="C68" s="634" t="e">
        <f t="shared" si="29"/>
        <v>#REF!</v>
      </c>
      <c r="D68" s="635" t="str">
        <f t="shared" si="29"/>
        <v>Planeación</v>
      </c>
      <c r="E68" s="613" t="s">
        <v>3</v>
      </c>
      <c r="F68" s="613" t="s">
        <v>3</v>
      </c>
      <c r="G68" s="613" t="s">
        <v>3</v>
      </c>
      <c r="H68" s="613" t="s">
        <v>3</v>
      </c>
      <c r="I68" s="614"/>
      <c r="J68" s="613" t="s">
        <v>3</v>
      </c>
      <c r="K68" s="613" t="s">
        <v>3</v>
      </c>
      <c r="L68" s="613" t="s">
        <v>3</v>
      </c>
      <c r="M68" s="613" t="s">
        <v>3</v>
      </c>
      <c r="N68" s="613"/>
      <c r="O68" s="613"/>
      <c r="P68" s="613"/>
      <c r="Q68" s="613"/>
      <c r="R68" s="613"/>
      <c r="S68" s="613"/>
      <c r="T68" s="369" t="str">
        <f t="shared" si="23"/>
        <v>Bajo</v>
      </c>
      <c r="U68" s="370" t="str">
        <f t="shared" si="24"/>
        <v>No requiere acción.</v>
      </c>
      <c r="V68" s="398"/>
      <c r="W68" s="398"/>
      <c r="X68" s="397"/>
      <c r="Y68" s="397"/>
      <c r="Z68" s="371"/>
      <c r="AA68" s="347"/>
      <c r="AC68" s="372">
        <f t="shared" si="30"/>
        <v>1</v>
      </c>
      <c r="AD68" s="373"/>
      <c r="AE68" s="349" t="b">
        <f t="shared" si="25"/>
        <v>1</v>
      </c>
      <c r="AF68" s="349" t="b">
        <f t="shared" si="26"/>
        <v>0</v>
      </c>
      <c r="AG68" s="374" t="b">
        <f t="shared" si="27"/>
        <v>0</v>
      </c>
      <c r="AH68" s="375" t="str">
        <f t="shared" si="28"/>
        <v>Bajo</v>
      </c>
      <c r="AI68" s="376"/>
    </row>
    <row r="69" spans="1:46" ht="12.75" customHeight="1" x14ac:dyDescent="0.25">
      <c r="A69" s="353"/>
      <c r="B69" s="942"/>
      <c r="C69" s="634" t="e">
        <f t="shared" si="29"/>
        <v>#REF!</v>
      </c>
      <c r="D69" s="635" t="str">
        <f t="shared" si="29"/>
        <v>Planeación</v>
      </c>
      <c r="E69" s="613" t="s">
        <v>3</v>
      </c>
      <c r="F69" s="613" t="s">
        <v>3</v>
      </c>
      <c r="G69" s="613" t="s">
        <v>3</v>
      </c>
      <c r="H69" s="613" t="s">
        <v>3</v>
      </c>
      <c r="I69" s="613" t="s">
        <v>3</v>
      </c>
      <c r="J69" s="614"/>
      <c r="K69" s="613" t="s">
        <v>3</v>
      </c>
      <c r="L69" s="613" t="s">
        <v>3</v>
      </c>
      <c r="M69" s="613" t="s">
        <v>3</v>
      </c>
      <c r="N69" s="613"/>
      <c r="O69" s="613"/>
      <c r="P69" s="613"/>
      <c r="Q69" s="613"/>
      <c r="R69" s="613"/>
      <c r="S69" s="613"/>
      <c r="T69" s="369" t="str">
        <f t="shared" si="23"/>
        <v>Bajo</v>
      </c>
      <c r="U69" s="370" t="str">
        <f t="shared" si="24"/>
        <v>No requiere acción.</v>
      </c>
      <c r="V69" s="398"/>
      <c r="W69" s="398"/>
      <c r="X69" s="397"/>
      <c r="Y69" s="397"/>
      <c r="Z69" s="371"/>
      <c r="AA69" s="347"/>
      <c r="AC69" s="372">
        <f t="shared" si="30"/>
        <v>1</v>
      </c>
      <c r="AD69" s="373"/>
      <c r="AE69" s="349" t="b">
        <f t="shared" si="25"/>
        <v>1</v>
      </c>
      <c r="AF69" s="349" t="b">
        <f t="shared" si="26"/>
        <v>0</v>
      </c>
      <c r="AG69" s="374" t="b">
        <f t="shared" si="27"/>
        <v>0</v>
      </c>
      <c r="AH69" s="375" t="str">
        <f t="shared" si="28"/>
        <v>Bajo</v>
      </c>
      <c r="AI69" s="376"/>
    </row>
    <row r="70" spans="1:46" ht="12.75" customHeight="1" x14ac:dyDescent="0.25">
      <c r="A70" s="353"/>
      <c r="B70" s="942"/>
      <c r="C70" s="634" t="e">
        <f t="shared" si="29"/>
        <v>#REF!</v>
      </c>
      <c r="D70" s="635" t="str">
        <f t="shared" si="29"/>
        <v>Planeación</v>
      </c>
      <c r="E70" s="613" t="s">
        <v>3</v>
      </c>
      <c r="F70" s="613" t="s">
        <v>3</v>
      </c>
      <c r="G70" s="613" t="s">
        <v>3</v>
      </c>
      <c r="H70" s="613" t="s">
        <v>3</v>
      </c>
      <c r="I70" s="613" t="s">
        <v>3</v>
      </c>
      <c r="J70" s="613" t="s">
        <v>3</v>
      </c>
      <c r="K70" s="614"/>
      <c r="L70" s="613" t="s">
        <v>3</v>
      </c>
      <c r="M70" s="613" t="s">
        <v>3</v>
      </c>
      <c r="N70" s="613"/>
      <c r="O70" s="613"/>
      <c r="P70" s="613"/>
      <c r="Q70" s="613"/>
      <c r="R70" s="613"/>
      <c r="S70" s="613"/>
      <c r="T70" s="369" t="str">
        <f t="shared" si="23"/>
        <v>Bajo</v>
      </c>
      <c r="U70" s="370" t="str">
        <f t="shared" si="24"/>
        <v>No requiere acción.</v>
      </c>
      <c r="V70" s="398"/>
      <c r="W70" s="398"/>
      <c r="X70" s="397"/>
      <c r="Y70" s="397"/>
      <c r="Z70" s="371"/>
      <c r="AA70" s="347"/>
      <c r="AC70" s="372">
        <f t="shared" si="30"/>
        <v>1</v>
      </c>
      <c r="AD70" s="373"/>
      <c r="AE70" s="349" t="b">
        <f t="shared" si="25"/>
        <v>1</v>
      </c>
      <c r="AF70" s="349" t="b">
        <f t="shared" si="26"/>
        <v>0</v>
      </c>
      <c r="AG70" s="374" t="b">
        <f t="shared" si="27"/>
        <v>0</v>
      </c>
      <c r="AH70" s="375" t="str">
        <f t="shared" si="28"/>
        <v>Bajo</v>
      </c>
      <c r="AI70" s="376"/>
    </row>
    <row r="71" spans="1:46" ht="12.75" customHeight="1" x14ac:dyDescent="0.25">
      <c r="A71" s="353"/>
      <c r="B71" s="942"/>
      <c r="C71" s="634" t="e">
        <f t="shared" si="29"/>
        <v>#REF!</v>
      </c>
      <c r="D71" s="635" t="str">
        <f t="shared" si="29"/>
        <v>Planeación</v>
      </c>
      <c r="E71" s="613" t="s">
        <v>3</v>
      </c>
      <c r="F71" s="613" t="s">
        <v>3</v>
      </c>
      <c r="G71" s="613" t="s">
        <v>3</v>
      </c>
      <c r="H71" s="613" t="s">
        <v>3</v>
      </c>
      <c r="I71" s="613" t="s">
        <v>3</v>
      </c>
      <c r="J71" s="613" t="s">
        <v>3</v>
      </c>
      <c r="K71" s="613" t="s">
        <v>3</v>
      </c>
      <c r="L71" s="614"/>
      <c r="M71" s="613" t="s">
        <v>3</v>
      </c>
      <c r="N71" s="613"/>
      <c r="O71" s="613"/>
      <c r="P71" s="613"/>
      <c r="Q71" s="613"/>
      <c r="R71" s="613"/>
      <c r="S71" s="613"/>
      <c r="T71" s="369" t="str">
        <f t="shared" si="23"/>
        <v>Bajo</v>
      </c>
      <c r="U71" s="370" t="str">
        <f t="shared" si="24"/>
        <v>No requiere acción.</v>
      </c>
      <c r="V71" s="398"/>
      <c r="W71" s="398"/>
      <c r="X71" s="397"/>
      <c r="Y71" s="397"/>
      <c r="Z71" s="371"/>
      <c r="AA71" s="347"/>
      <c r="AC71" s="372">
        <f t="shared" si="30"/>
        <v>1</v>
      </c>
      <c r="AD71" s="373"/>
      <c r="AE71" s="349" t="b">
        <f t="shared" si="25"/>
        <v>1</v>
      </c>
      <c r="AF71" s="349" t="b">
        <f t="shared" si="26"/>
        <v>0</v>
      </c>
      <c r="AG71" s="374" t="b">
        <f t="shared" si="27"/>
        <v>0</v>
      </c>
      <c r="AH71" s="375" t="str">
        <f t="shared" si="28"/>
        <v>Bajo</v>
      </c>
      <c r="AI71" s="376"/>
    </row>
    <row r="72" spans="1:46" ht="12.75" customHeight="1" x14ac:dyDescent="0.25">
      <c r="A72" s="353"/>
      <c r="B72" s="942"/>
      <c r="C72" s="634" t="e">
        <f t="shared" si="29"/>
        <v>#REF!</v>
      </c>
      <c r="D72" s="635" t="str">
        <f t="shared" si="29"/>
        <v>Planeación</v>
      </c>
      <c r="E72" s="613" t="s">
        <v>3</v>
      </c>
      <c r="F72" s="613" t="s">
        <v>3</v>
      </c>
      <c r="G72" s="613" t="s">
        <v>3</v>
      </c>
      <c r="H72" s="613" t="s">
        <v>3</v>
      </c>
      <c r="I72" s="613" t="s">
        <v>3</v>
      </c>
      <c r="J72" s="613" t="s">
        <v>3</v>
      </c>
      <c r="K72" s="613" t="s">
        <v>3</v>
      </c>
      <c r="L72" s="613" t="s">
        <v>3</v>
      </c>
      <c r="M72" s="614"/>
      <c r="N72" s="613"/>
      <c r="O72" s="613"/>
      <c r="P72" s="613"/>
      <c r="Q72" s="613"/>
      <c r="R72" s="613"/>
      <c r="S72" s="613"/>
      <c r="T72" s="369" t="str">
        <f t="shared" si="23"/>
        <v>Bajo</v>
      </c>
      <c r="U72" s="370" t="str">
        <f t="shared" si="24"/>
        <v>No requiere acción.</v>
      </c>
      <c r="V72" s="398"/>
      <c r="W72" s="398"/>
      <c r="X72" s="397"/>
      <c r="Y72" s="397"/>
      <c r="Z72" s="371"/>
      <c r="AA72" s="347"/>
      <c r="AC72" s="372">
        <f t="shared" si="30"/>
        <v>1</v>
      </c>
      <c r="AD72" s="373"/>
      <c r="AE72" s="349" t="b">
        <f t="shared" si="25"/>
        <v>1</v>
      </c>
      <c r="AF72" s="349" t="b">
        <f t="shared" si="26"/>
        <v>0</v>
      </c>
      <c r="AG72" s="374" t="b">
        <f t="shared" si="27"/>
        <v>0</v>
      </c>
      <c r="AH72" s="375" t="str">
        <f t="shared" si="28"/>
        <v>Bajo</v>
      </c>
      <c r="AI72" s="376"/>
    </row>
    <row r="73" spans="1:46" ht="12.75" customHeight="1" x14ac:dyDescent="0.25">
      <c r="A73" s="353"/>
      <c r="B73" s="942"/>
      <c r="C73" s="634" t="e">
        <f t="shared" si="29"/>
        <v>#REF!</v>
      </c>
      <c r="D73" s="635">
        <f t="shared" si="29"/>
        <v>0</v>
      </c>
      <c r="E73" s="613"/>
      <c r="F73" s="613"/>
      <c r="G73" s="613"/>
      <c r="H73" s="613"/>
      <c r="I73" s="613"/>
      <c r="J73" s="613"/>
      <c r="K73" s="613"/>
      <c r="L73" s="613"/>
      <c r="M73" s="613"/>
      <c r="N73" s="614"/>
      <c r="O73" s="613"/>
      <c r="P73" s="613"/>
      <c r="Q73" s="613"/>
      <c r="R73" s="613"/>
      <c r="S73" s="613"/>
      <c r="T73" s="369" t="str">
        <f t="shared" si="23"/>
        <v/>
      </c>
      <c r="U73" s="370" t="str">
        <f t="shared" si="24"/>
        <v/>
      </c>
      <c r="V73" s="398"/>
      <c r="W73" s="398"/>
      <c r="X73" s="397"/>
      <c r="Y73" s="397"/>
      <c r="Z73" s="371"/>
      <c r="AA73" s="347"/>
      <c r="AC73" s="372" t="str">
        <f t="shared" si="30"/>
        <v/>
      </c>
      <c r="AD73" s="373"/>
      <c r="AE73" s="349" t="b">
        <f t="shared" si="25"/>
        <v>0</v>
      </c>
      <c r="AF73" s="349" t="b">
        <f t="shared" si="26"/>
        <v>0</v>
      </c>
      <c r="AG73" s="374" t="b">
        <f t="shared" si="27"/>
        <v>0</v>
      </c>
      <c r="AH73" s="375" t="b">
        <f t="shared" si="28"/>
        <v>0</v>
      </c>
      <c r="AI73" s="376"/>
    </row>
    <row r="74" spans="1:46" ht="12.75" customHeight="1" x14ac:dyDescent="0.25">
      <c r="A74" s="353"/>
      <c r="B74" s="942"/>
      <c r="C74" s="634" t="e">
        <f t="shared" si="29"/>
        <v>#REF!</v>
      </c>
      <c r="D74" s="635">
        <f t="shared" si="29"/>
        <v>0</v>
      </c>
      <c r="E74" s="613"/>
      <c r="F74" s="613"/>
      <c r="G74" s="613"/>
      <c r="H74" s="613"/>
      <c r="I74" s="613"/>
      <c r="J74" s="613"/>
      <c r="K74" s="613"/>
      <c r="L74" s="613"/>
      <c r="M74" s="613"/>
      <c r="N74" s="613"/>
      <c r="O74" s="614"/>
      <c r="P74" s="613"/>
      <c r="Q74" s="613"/>
      <c r="R74" s="613"/>
      <c r="S74" s="613"/>
      <c r="T74" s="369" t="str">
        <f t="shared" si="23"/>
        <v/>
      </c>
      <c r="U74" s="370" t="str">
        <f t="shared" si="24"/>
        <v/>
      </c>
      <c r="V74" s="398"/>
      <c r="W74" s="398"/>
      <c r="X74" s="397"/>
      <c r="Y74" s="397"/>
      <c r="Z74" s="371"/>
      <c r="AA74" s="347"/>
      <c r="AC74" s="372" t="str">
        <f t="shared" si="30"/>
        <v/>
      </c>
      <c r="AD74" s="373"/>
      <c r="AE74" s="349" t="b">
        <f t="shared" si="25"/>
        <v>0</v>
      </c>
      <c r="AF74" s="349" t="b">
        <f t="shared" si="26"/>
        <v>0</v>
      </c>
      <c r="AG74" s="374" t="b">
        <f t="shared" si="27"/>
        <v>0</v>
      </c>
      <c r="AH74" s="375" t="b">
        <f t="shared" si="28"/>
        <v>0</v>
      </c>
      <c r="AI74" s="376"/>
    </row>
    <row r="75" spans="1:46" ht="12.75" customHeight="1" x14ac:dyDescent="0.25">
      <c r="A75" s="353"/>
      <c r="B75" s="942"/>
      <c r="C75" s="634" t="e">
        <f t="shared" si="29"/>
        <v>#REF!</v>
      </c>
      <c r="D75" s="635">
        <f t="shared" si="29"/>
        <v>0</v>
      </c>
      <c r="E75" s="613"/>
      <c r="F75" s="613"/>
      <c r="G75" s="613"/>
      <c r="H75" s="613"/>
      <c r="I75" s="613"/>
      <c r="J75" s="613"/>
      <c r="K75" s="613"/>
      <c r="L75" s="613"/>
      <c r="M75" s="613"/>
      <c r="N75" s="613"/>
      <c r="O75" s="613"/>
      <c r="P75" s="614"/>
      <c r="Q75" s="613"/>
      <c r="R75" s="613"/>
      <c r="S75" s="613"/>
      <c r="T75" s="369" t="str">
        <f t="shared" si="23"/>
        <v/>
      </c>
      <c r="U75" s="370" t="str">
        <f t="shared" si="24"/>
        <v/>
      </c>
      <c r="V75" s="398"/>
      <c r="W75" s="398"/>
      <c r="X75" s="397"/>
      <c r="Y75" s="397"/>
      <c r="Z75" s="371"/>
      <c r="AA75" s="347"/>
      <c r="AC75" s="372" t="str">
        <f t="shared" si="30"/>
        <v/>
      </c>
      <c r="AD75" s="373"/>
      <c r="AE75" s="349" t="b">
        <f t="shared" si="25"/>
        <v>0</v>
      </c>
      <c r="AF75" s="349" t="b">
        <f t="shared" si="26"/>
        <v>0</v>
      </c>
      <c r="AG75" s="374" t="b">
        <f t="shared" si="27"/>
        <v>0</v>
      </c>
      <c r="AH75" s="375" t="b">
        <f t="shared" si="28"/>
        <v>0</v>
      </c>
      <c r="AI75" s="376"/>
    </row>
    <row r="76" spans="1:46" ht="12.75" customHeight="1" x14ac:dyDescent="0.25">
      <c r="A76" s="353"/>
      <c r="B76" s="942"/>
      <c r="C76" s="634" t="e">
        <f t="shared" si="29"/>
        <v>#REF!</v>
      </c>
      <c r="D76" s="635">
        <f t="shared" si="29"/>
        <v>0</v>
      </c>
      <c r="E76" s="613"/>
      <c r="F76" s="613"/>
      <c r="G76" s="613"/>
      <c r="H76" s="613"/>
      <c r="I76" s="613"/>
      <c r="J76" s="613"/>
      <c r="K76" s="613"/>
      <c r="L76" s="613"/>
      <c r="M76" s="613"/>
      <c r="N76" s="613"/>
      <c r="O76" s="613"/>
      <c r="P76" s="613"/>
      <c r="Q76" s="614"/>
      <c r="R76" s="613"/>
      <c r="S76" s="613"/>
      <c r="T76" s="369" t="str">
        <f t="shared" si="23"/>
        <v/>
      </c>
      <c r="U76" s="370" t="str">
        <f t="shared" si="24"/>
        <v/>
      </c>
      <c r="V76" s="398"/>
      <c r="W76" s="398"/>
      <c r="X76" s="397"/>
      <c r="Y76" s="397"/>
      <c r="Z76" s="371"/>
      <c r="AA76" s="347"/>
      <c r="AC76" s="372" t="str">
        <f t="shared" si="30"/>
        <v/>
      </c>
      <c r="AD76" s="373"/>
      <c r="AE76" s="349" t="b">
        <f t="shared" si="25"/>
        <v>0</v>
      </c>
      <c r="AF76" s="349" t="b">
        <f t="shared" si="26"/>
        <v>0</v>
      </c>
      <c r="AG76" s="374" t="b">
        <f t="shared" si="27"/>
        <v>0</v>
      </c>
      <c r="AH76" s="375" t="b">
        <f t="shared" si="28"/>
        <v>0</v>
      </c>
      <c r="AI76" s="376"/>
    </row>
    <row r="77" spans="1:46" ht="12.75" customHeight="1" x14ac:dyDescent="0.25">
      <c r="A77" s="353"/>
      <c r="B77" s="942"/>
      <c r="C77" s="634" t="e">
        <f t="shared" si="29"/>
        <v>#REF!</v>
      </c>
      <c r="D77" s="635">
        <f t="shared" si="29"/>
        <v>0</v>
      </c>
      <c r="E77" s="613"/>
      <c r="F77" s="613"/>
      <c r="G77" s="613"/>
      <c r="H77" s="613"/>
      <c r="I77" s="613"/>
      <c r="J77" s="613"/>
      <c r="K77" s="613"/>
      <c r="L77" s="613"/>
      <c r="M77" s="613"/>
      <c r="N77" s="613"/>
      <c r="O77" s="613"/>
      <c r="P77" s="613"/>
      <c r="Q77" s="613"/>
      <c r="R77" s="614"/>
      <c r="S77" s="613"/>
      <c r="T77" s="369" t="str">
        <f t="shared" si="23"/>
        <v/>
      </c>
      <c r="U77" s="370" t="str">
        <f t="shared" si="24"/>
        <v/>
      </c>
      <c r="V77" s="398"/>
      <c r="W77" s="398"/>
      <c r="X77" s="397"/>
      <c r="Y77" s="397"/>
      <c r="Z77" s="371"/>
      <c r="AA77" s="347"/>
      <c r="AC77" s="372" t="str">
        <f t="shared" si="30"/>
        <v/>
      </c>
      <c r="AD77" s="373"/>
      <c r="AE77" s="349" t="b">
        <f t="shared" si="25"/>
        <v>0</v>
      </c>
      <c r="AF77" s="349" t="b">
        <f t="shared" si="26"/>
        <v>0</v>
      </c>
      <c r="AG77" s="374" t="b">
        <f t="shared" si="27"/>
        <v>0</v>
      </c>
      <c r="AH77" s="375" t="b">
        <f t="shared" si="28"/>
        <v>0</v>
      </c>
      <c r="AI77" s="376"/>
    </row>
    <row r="78" spans="1:46" s="318" customFormat="1" ht="12.75" customHeight="1" x14ac:dyDescent="0.25">
      <c r="A78" s="353"/>
      <c r="B78" s="943"/>
      <c r="C78" s="634" t="e">
        <f t="shared" si="29"/>
        <v>#REF!</v>
      </c>
      <c r="D78" s="635">
        <f t="shared" si="29"/>
        <v>0</v>
      </c>
      <c r="E78" s="613"/>
      <c r="F78" s="613"/>
      <c r="G78" s="613"/>
      <c r="H78" s="613"/>
      <c r="I78" s="613"/>
      <c r="J78" s="613"/>
      <c r="K78" s="613"/>
      <c r="L78" s="613"/>
      <c r="M78" s="613"/>
      <c r="N78" s="613"/>
      <c r="O78" s="613"/>
      <c r="P78" s="613"/>
      <c r="Q78" s="613"/>
      <c r="R78" s="613"/>
      <c r="S78" s="614"/>
      <c r="T78" s="369" t="str">
        <f t="shared" si="23"/>
        <v/>
      </c>
      <c r="U78" s="370" t="str">
        <f t="shared" si="24"/>
        <v/>
      </c>
      <c r="V78" s="398"/>
      <c r="W78" s="398"/>
      <c r="X78" s="397"/>
      <c r="Y78" s="397"/>
      <c r="Z78" s="371"/>
      <c r="AA78" s="347"/>
      <c r="AB78" s="225"/>
      <c r="AC78" s="372" t="str">
        <f t="shared" si="30"/>
        <v/>
      </c>
      <c r="AD78" s="373"/>
      <c r="AE78" s="349" t="b">
        <f t="shared" si="25"/>
        <v>0</v>
      </c>
      <c r="AF78" s="349" t="b">
        <f t="shared" si="26"/>
        <v>0</v>
      </c>
      <c r="AG78" s="374" t="b">
        <f t="shared" si="27"/>
        <v>0</v>
      </c>
      <c r="AH78" s="375" t="b">
        <f t="shared" si="28"/>
        <v>0</v>
      </c>
      <c r="AI78" s="327"/>
    </row>
    <row r="79" spans="1:46" s="200" customFormat="1" ht="15" x14ac:dyDescent="0.25">
      <c r="A79" s="353"/>
      <c r="B79" s="616"/>
      <c r="C79" s="636"/>
      <c r="D79" s="638"/>
      <c r="E79" s="618"/>
      <c r="F79" s="618"/>
      <c r="G79" s="618"/>
      <c r="H79" s="618"/>
      <c r="I79" s="618"/>
      <c r="J79" s="618"/>
      <c r="K79" s="618"/>
      <c r="L79" s="618"/>
      <c r="M79" s="618"/>
      <c r="N79" s="618"/>
      <c r="O79" s="618"/>
      <c r="P79" s="618"/>
      <c r="Q79" s="618"/>
      <c r="R79" s="618"/>
      <c r="S79" s="618"/>
      <c r="T79" s="619"/>
      <c r="U79" s="620"/>
      <c r="V79" s="621"/>
      <c r="W79" s="621"/>
      <c r="X79" s="622"/>
      <c r="Y79" s="622"/>
      <c r="Z79" s="623"/>
      <c r="AA79" s="347"/>
      <c r="AB79" s="225"/>
      <c r="AC79" s="624"/>
      <c r="AD79" s="373"/>
      <c r="AE79" s="625"/>
      <c r="AF79" s="625"/>
      <c r="AG79" s="625"/>
      <c r="AH79" s="626"/>
      <c r="AI79" s="226"/>
      <c r="AJ79" s="199"/>
      <c r="AN79" s="207"/>
      <c r="AO79" s="207"/>
      <c r="AP79" s="207"/>
      <c r="AQ79" s="207"/>
      <c r="AR79" s="207"/>
      <c r="AS79" s="207"/>
      <c r="AT79" s="207"/>
    </row>
    <row r="80" spans="1:46" ht="12.75" customHeight="1" x14ac:dyDescent="0.25">
      <c r="A80" s="363"/>
      <c r="B80" s="627"/>
      <c r="C80" s="637"/>
      <c r="D80" s="639"/>
      <c r="E80" s="629"/>
      <c r="F80" s="629"/>
      <c r="G80" s="629"/>
      <c r="H80" s="629"/>
      <c r="I80" s="629"/>
      <c r="J80" s="629"/>
      <c r="K80" s="629"/>
      <c r="L80" s="629"/>
      <c r="M80" s="629"/>
      <c r="N80" s="629"/>
      <c r="O80" s="629"/>
      <c r="P80" s="629"/>
      <c r="Q80" s="629"/>
      <c r="R80" s="629"/>
      <c r="S80" s="629"/>
      <c r="T80" s="630"/>
      <c r="U80" s="631"/>
      <c r="V80" s="632"/>
      <c r="W80" s="632"/>
      <c r="X80" s="633"/>
      <c r="Y80" s="633"/>
      <c r="Z80" s="632"/>
      <c r="AA80" s="363"/>
      <c r="AB80" s="200"/>
      <c r="AC80" s="394"/>
      <c r="AD80" s="395"/>
      <c r="AE80" s="200"/>
      <c r="AF80" s="200"/>
      <c r="AG80" s="200"/>
      <c r="AH80" s="226"/>
      <c r="AI80" s="376"/>
    </row>
    <row r="81" spans="1:35" ht="12.75" customHeight="1" x14ac:dyDescent="0.25">
      <c r="A81" s="353"/>
      <c r="B81" s="941" t="s">
        <v>509</v>
      </c>
      <c r="C81" s="634" t="e">
        <f>+C64</f>
        <v>#REF!</v>
      </c>
      <c r="D81" s="635" t="str">
        <f>+D64</f>
        <v>Planeación</v>
      </c>
      <c r="E81" s="614"/>
      <c r="F81" s="613" t="s">
        <v>3</v>
      </c>
      <c r="G81" s="613" t="s">
        <v>3</v>
      </c>
      <c r="H81" s="613" t="s">
        <v>3</v>
      </c>
      <c r="I81" s="613" t="s">
        <v>3</v>
      </c>
      <c r="J81" s="613" t="s">
        <v>3</v>
      </c>
      <c r="K81" s="613" t="s">
        <v>3</v>
      </c>
      <c r="L81" s="613" t="s">
        <v>3</v>
      </c>
      <c r="M81" s="613" t="s">
        <v>3</v>
      </c>
      <c r="N81" s="613"/>
      <c r="O81" s="613"/>
      <c r="P81" s="613"/>
      <c r="Q81" s="613"/>
      <c r="R81" s="613"/>
      <c r="S81" s="613"/>
      <c r="T81" s="369" t="str">
        <f t="shared" ref="T81:T95" si="31">+IF(AC81="","",AH81)</f>
        <v>Bajo</v>
      </c>
      <c r="U81" s="370" t="str">
        <f t="shared" ref="U81:U95" si="32">+IF(T81="","",IF(T81=$AJ$10,$AN$10,IF(T81=$AJ$11,$AN$11,IF(T81=$AJ$12,$AN$12))))</f>
        <v>No requiere acción.</v>
      </c>
      <c r="V81" s="398"/>
      <c r="W81" s="398"/>
      <c r="X81" s="397"/>
      <c r="Y81" s="397"/>
      <c r="Z81" s="371"/>
      <c r="AA81" s="347"/>
      <c r="AC81" s="372">
        <f>+IF(COUNTA(E81:S81)=0,"",((COUNTIF(E81:S81,$AJ$12)*1)+(COUNTIF(E81:S81,$AJ$11)*2)+(COUNTIF(E81:S81,$AJ$10)*3))/(COUNTIF(E81:S81,$AJ$12)+(COUNTIF(E81:S81,$AJ$11))+COUNTIF(E81:S81,$AJ$10)))</f>
        <v>1</v>
      </c>
      <c r="AD81" s="373"/>
      <c r="AE81" s="349" t="b">
        <f t="shared" ref="AE81:AE95" si="33">AND(AC81&gt;=$AL$9,AC81&lt;$AL$10)</f>
        <v>1</v>
      </c>
      <c r="AF81" s="349" t="b">
        <f t="shared" ref="AF81:AF95" si="34">AND(AC81&gt;=$AL$10,AC81&lt;$AL$11)</f>
        <v>0</v>
      </c>
      <c r="AG81" s="374" t="b">
        <f t="shared" ref="AG81:AG95" si="35">AND(AC81&gt;=$AL$11,AC81&lt;=$AL$12)</f>
        <v>0</v>
      </c>
      <c r="AH81" s="375" t="str">
        <f t="shared" ref="AH81:AH95" si="36">+IF(AE81=TRUE,$AJ$12,IF(AF81=TRUE,$AJ$11,IF(AG81=TRUE,$AJ$10)))</f>
        <v>Bajo</v>
      </c>
      <c r="AI81" s="376"/>
    </row>
    <row r="82" spans="1:35" ht="12.75" customHeight="1" x14ac:dyDescent="0.25">
      <c r="A82" s="353"/>
      <c r="B82" s="942"/>
      <c r="C82" s="634" t="e">
        <f t="shared" ref="C82:D95" si="37">+C65</f>
        <v>#REF!</v>
      </c>
      <c r="D82" s="635" t="str">
        <f t="shared" si="37"/>
        <v>Planeación</v>
      </c>
      <c r="E82" s="613" t="s">
        <v>3</v>
      </c>
      <c r="F82" s="614"/>
      <c r="G82" s="613" t="s">
        <v>3</v>
      </c>
      <c r="H82" s="613" t="s">
        <v>3</v>
      </c>
      <c r="I82" s="613" t="s">
        <v>3</v>
      </c>
      <c r="J82" s="613" t="s">
        <v>3</v>
      </c>
      <c r="K82" s="613" t="s">
        <v>3</v>
      </c>
      <c r="L82" s="613" t="s">
        <v>3</v>
      </c>
      <c r="M82" s="613" t="s">
        <v>3</v>
      </c>
      <c r="N82" s="613"/>
      <c r="O82" s="613"/>
      <c r="P82" s="613"/>
      <c r="Q82" s="613"/>
      <c r="R82" s="613"/>
      <c r="S82" s="613"/>
      <c r="T82" s="369" t="str">
        <f t="shared" si="31"/>
        <v>Bajo</v>
      </c>
      <c r="U82" s="370" t="str">
        <f t="shared" si="32"/>
        <v>No requiere acción.</v>
      </c>
      <c r="V82" s="398"/>
      <c r="W82" s="398"/>
      <c r="X82" s="397"/>
      <c r="Y82" s="397"/>
      <c r="Z82" s="371"/>
      <c r="AA82" s="347"/>
      <c r="AC82" s="372">
        <f t="shared" ref="AC82:AC95" si="38">+IF(COUNTA(E82:S82)=0,"",((COUNTIF(E82:S82,$AJ$12)*1)+(COUNTIF(E82:S82,$AJ$11)*2)+(COUNTIF(E82:S82,$AJ$10)*3))/(COUNTIF(E82:S82,$AJ$12)+(COUNTIF(E82:S82,$AJ$11))+COUNTIF(E82:S82,$AJ$10)))</f>
        <v>1</v>
      </c>
      <c r="AD82" s="373"/>
      <c r="AE82" s="349" t="b">
        <f t="shared" si="33"/>
        <v>1</v>
      </c>
      <c r="AF82" s="349" t="b">
        <f t="shared" si="34"/>
        <v>0</v>
      </c>
      <c r="AG82" s="374" t="b">
        <f t="shared" si="35"/>
        <v>0</v>
      </c>
      <c r="AH82" s="375" t="str">
        <f t="shared" si="36"/>
        <v>Bajo</v>
      </c>
      <c r="AI82" s="376"/>
    </row>
    <row r="83" spans="1:35" ht="12.75" customHeight="1" x14ac:dyDescent="0.25">
      <c r="A83" s="353"/>
      <c r="B83" s="942"/>
      <c r="C83" s="634" t="e">
        <f t="shared" si="37"/>
        <v>#REF!</v>
      </c>
      <c r="D83" s="635" t="str">
        <f t="shared" si="37"/>
        <v>Planeación</v>
      </c>
      <c r="E83" s="613" t="s">
        <v>3</v>
      </c>
      <c r="F83" s="613" t="s">
        <v>3</v>
      </c>
      <c r="G83" s="614"/>
      <c r="H83" s="613" t="s">
        <v>3</v>
      </c>
      <c r="I83" s="613" t="s">
        <v>3</v>
      </c>
      <c r="J83" s="613" t="s">
        <v>3</v>
      </c>
      <c r="K83" s="613" t="s">
        <v>3</v>
      </c>
      <c r="L83" s="613" t="s">
        <v>3</v>
      </c>
      <c r="M83" s="613" t="s">
        <v>3</v>
      </c>
      <c r="N83" s="613"/>
      <c r="O83" s="613"/>
      <c r="P83" s="613"/>
      <c r="Q83" s="613"/>
      <c r="R83" s="613"/>
      <c r="S83" s="613"/>
      <c r="T83" s="369" t="str">
        <f t="shared" si="31"/>
        <v>Bajo</v>
      </c>
      <c r="U83" s="370" t="str">
        <f t="shared" si="32"/>
        <v>No requiere acción.</v>
      </c>
      <c r="V83" s="398"/>
      <c r="W83" s="398"/>
      <c r="X83" s="397"/>
      <c r="Y83" s="397"/>
      <c r="Z83" s="371"/>
      <c r="AA83" s="347"/>
      <c r="AC83" s="372">
        <f t="shared" si="38"/>
        <v>1</v>
      </c>
      <c r="AD83" s="373"/>
      <c r="AE83" s="349" t="b">
        <f t="shared" si="33"/>
        <v>1</v>
      </c>
      <c r="AF83" s="349" t="b">
        <f t="shared" si="34"/>
        <v>0</v>
      </c>
      <c r="AG83" s="374" t="b">
        <f t="shared" si="35"/>
        <v>0</v>
      </c>
      <c r="AH83" s="375" t="str">
        <f t="shared" si="36"/>
        <v>Bajo</v>
      </c>
      <c r="AI83" s="376"/>
    </row>
    <row r="84" spans="1:35" ht="12.75" customHeight="1" x14ac:dyDescent="0.25">
      <c r="A84" s="353"/>
      <c r="B84" s="942"/>
      <c r="C84" s="634" t="e">
        <f t="shared" si="37"/>
        <v>#REF!</v>
      </c>
      <c r="D84" s="635" t="str">
        <f t="shared" si="37"/>
        <v>Planeación</v>
      </c>
      <c r="E84" s="613" t="s">
        <v>3</v>
      </c>
      <c r="F84" s="613" t="s">
        <v>3</v>
      </c>
      <c r="G84" s="613" t="s">
        <v>3</v>
      </c>
      <c r="H84" s="614"/>
      <c r="I84" s="613" t="s">
        <v>3</v>
      </c>
      <c r="J84" s="613" t="s">
        <v>3</v>
      </c>
      <c r="K84" s="613" t="s">
        <v>3</v>
      </c>
      <c r="L84" s="613" t="s">
        <v>3</v>
      </c>
      <c r="M84" s="613" t="s">
        <v>3</v>
      </c>
      <c r="N84" s="613"/>
      <c r="O84" s="613"/>
      <c r="P84" s="613"/>
      <c r="Q84" s="613"/>
      <c r="R84" s="613"/>
      <c r="S84" s="613"/>
      <c r="T84" s="369" t="str">
        <f t="shared" si="31"/>
        <v>Bajo</v>
      </c>
      <c r="U84" s="370" t="str">
        <f t="shared" si="32"/>
        <v>No requiere acción.</v>
      </c>
      <c r="V84" s="398"/>
      <c r="W84" s="398"/>
      <c r="X84" s="397"/>
      <c r="Y84" s="397"/>
      <c r="Z84" s="371"/>
      <c r="AA84" s="347"/>
      <c r="AC84" s="372">
        <f t="shared" si="38"/>
        <v>1</v>
      </c>
      <c r="AD84" s="373"/>
      <c r="AE84" s="349" t="b">
        <f t="shared" si="33"/>
        <v>1</v>
      </c>
      <c r="AF84" s="349" t="b">
        <f t="shared" si="34"/>
        <v>0</v>
      </c>
      <c r="AG84" s="374" t="b">
        <f t="shared" si="35"/>
        <v>0</v>
      </c>
      <c r="AH84" s="375" t="str">
        <f t="shared" si="36"/>
        <v>Bajo</v>
      </c>
      <c r="AI84" s="376"/>
    </row>
    <row r="85" spans="1:35" ht="12.75" customHeight="1" x14ac:dyDescent="0.25">
      <c r="A85" s="353"/>
      <c r="B85" s="942"/>
      <c r="C85" s="634" t="e">
        <f t="shared" si="37"/>
        <v>#REF!</v>
      </c>
      <c r="D85" s="635" t="str">
        <f t="shared" si="37"/>
        <v>Planeación</v>
      </c>
      <c r="E85" s="613" t="s">
        <v>3</v>
      </c>
      <c r="F85" s="613" t="s">
        <v>3</v>
      </c>
      <c r="G85" s="613" t="s">
        <v>3</v>
      </c>
      <c r="H85" s="613" t="s">
        <v>3</v>
      </c>
      <c r="I85" s="614"/>
      <c r="J85" s="613" t="s">
        <v>3</v>
      </c>
      <c r="K85" s="613" t="s">
        <v>3</v>
      </c>
      <c r="L85" s="613" t="s">
        <v>3</v>
      </c>
      <c r="M85" s="613" t="s">
        <v>3</v>
      </c>
      <c r="N85" s="613"/>
      <c r="O85" s="613"/>
      <c r="P85" s="613"/>
      <c r="Q85" s="613"/>
      <c r="R85" s="613"/>
      <c r="S85" s="613"/>
      <c r="T85" s="369" t="str">
        <f t="shared" si="31"/>
        <v>Bajo</v>
      </c>
      <c r="U85" s="370" t="str">
        <f t="shared" si="32"/>
        <v>No requiere acción.</v>
      </c>
      <c r="V85" s="398"/>
      <c r="W85" s="398"/>
      <c r="X85" s="397"/>
      <c r="Y85" s="397"/>
      <c r="Z85" s="371"/>
      <c r="AA85" s="347"/>
      <c r="AC85" s="372">
        <f t="shared" si="38"/>
        <v>1</v>
      </c>
      <c r="AD85" s="373"/>
      <c r="AE85" s="349" t="b">
        <f t="shared" si="33"/>
        <v>1</v>
      </c>
      <c r="AF85" s="349" t="b">
        <f t="shared" si="34"/>
        <v>0</v>
      </c>
      <c r="AG85" s="374" t="b">
        <f t="shared" si="35"/>
        <v>0</v>
      </c>
      <c r="AH85" s="375" t="str">
        <f t="shared" si="36"/>
        <v>Bajo</v>
      </c>
      <c r="AI85" s="376"/>
    </row>
    <row r="86" spans="1:35" ht="12.75" customHeight="1" x14ac:dyDescent="0.25">
      <c r="A86" s="353"/>
      <c r="B86" s="942"/>
      <c r="C86" s="634" t="e">
        <f t="shared" si="37"/>
        <v>#REF!</v>
      </c>
      <c r="D86" s="635" t="str">
        <f t="shared" si="37"/>
        <v>Planeación</v>
      </c>
      <c r="E86" s="613" t="s">
        <v>3</v>
      </c>
      <c r="F86" s="613" t="s">
        <v>3</v>
      </c>
      <c r="G86" s="613" t="s">
        <v>3</v>
      </c>
      <c r="H86" s="613" t="s">
        <v>3</v>
      </c>
      <c r="I86" s="613" t="s">
        <v>3</v>
      </c>
      <c r="J86" s="614"/>
      <c r="K86" s="613" t="s">
        <v>3</v>
      </c>
      <c r="L86" s="613" t="s">
        <v>3</v>
      </c>
      <c r="M86" s="613" t="s">
        <v>3</v>
      </c>
      <c r="N86" s="613"/>
      <c r="O86" s="613"/>
      <c r="P86" s="613"/>
      <c r="Q86" s="613"/>
      <c r="R86" s="613"/>
      <c r="S86" s="613"/>
      <c r="T86" s="369" t="str">
        <f t="shared" si="31"/>
        <v>Bajo</v>
      </c>
      <c r="U86" s="370" t="str">
        <f t="shared" si="32"/>
        <v>No requiere acción.</v>
      </c>
      <c r="V86" s="398"/>
      <c r="W86" s="398"/>
      <c r="X86" s="397"/>
      <c r="Y86" s="397"/>
      <c r="Z86" s="371"/>
      <c r="AA86" s="347"/>
      <c r="AC86" s="372">
        <f t="shared" si="38"/>
        <v>1</v>
      </c>
      <c r="AD86" s="373"/>
      <c r="AE86" s="349" t="b">
        <f t="shared" si="33"/>
        <v>1</v>
      </c>
      <c r="AF86" s="349" t="b">
        <f t="shared" si="34"/>
        <v>0</v>
      </c>
      <c r="AG86" s="374" t="b">
        <f t="shared" si="35"/>
        <v>0</v>
      </c>
      <c r="AH86" s="375" t="str">
        <f t="shared" si="36"/>
        <v>Bajo</v>
      </c>
      <c r="AI86" s="376"/>
    </row>
    <row r="87" spans="1:35" ht="12.75" customHeight="1" x14ac:dyDescent="0.25">
      <c r="A87" s="353"/>
      <c r="B87" s="942"/>
      <c r="C87" s="634" t="e">
        <f t="shared" si="37"/>
        <v>#REF!</v>
      </c>
      <c r="D87" s="635" t="str">
        <f t="shared" si="37"/>
        <v>Planeación</v>
      </c>
      <c r="E87" s="613" t="s">
        <v>3</v>
      </c>
      <c r="F87" s="613" t="s">
        <v>3</v>
      </c>
      <c r="G87" s="613" t="s">
        <v>3</v>
      </c>
      <c r="H87" s="613" t="s">
        <v>3</v>
      </c>
      <c r="I87" s="613" t="s">
        <v>3</v>
      </c>
      <c r="J87" s="613" t="s">
        <v>3</v>
      </c>
      <c r="K87" s="614"/>
      <c r="L87" s="613" t="s">
        <v>3</v>
      </c>
      <c r="M87" s="613" t="s">
        <v>3</v>
      </c>
      <c r="N87" s="613"/>
      <c r="O87" s="613"/>
      <c r="P87" s="613"/>
      <c r="Q87" s="613"/>
      <c r="R87" s="613"/>
      <c r="S87" s="613"/>
      <c r="T87" s="369" t="str">
        <f t="shared" si="31"/>
        <v>Bajo</v>
      </c>
      <c r="U87" s="370" t="str">
        <f t="shared" si="32"/>
        <v>No requiere acción.</v>
      </c>
      <c r="V87" s="398"/>
      <c r="W87" s="398"/>
      <c r="X87" s="397"/>
      <c r="Y87" s="397"/>
      <c r="Z87" s="371"/>
      <c r="AA87" s="347"/>
      <c r="AC87" s="372">
        <f t="shared" si="38"/>
        <v>1</v>
      </c>
      <c r="AD87" s="373"/>
      <c r="AE87" s="349" t="b">
        <f t="shared" si="33"/>
        <v>1</v>
      </c>
      <c r="AF87" s="349" t="b">
        <f t="shared" si="34"/>
        <v>0</v>
      </c>
      <c r="AG87" s="374" t="b">
        <f t="shared" si="35"/>
        <v>0</v>
      </c>
      <c r="AH87" s="375" t="str">
        <f t="shared" si="36"/>
        <v>Bajo</v>
      </c>
      <c r="AI87" s="376"/>
    </row>
    <row r="88" spans="1:35" ht="12.75" customHeight="1" x14ac:dyDescent="0.25">
      <c r="A88" s="353"/>
      <c r="B88" s="942"/>
      <c r="C88" s="634" t="e">
        <f t="shared" si="37"/>
        <v>#REF!</v>
      </c>
      <c r="D88" s="635" t="str">
        <f t="shared" si="37"/>
        <v>Planeación</v>
      </c>
      <c r="E88" s="613" t="s">
        <v>3</v>
      </c>
      <c r="F88" s="613" t="s">
        <v>3</v>
      </c>
      <c r="G88" s="613" t="s">
        <v>3</v>
      </c>
      <c r="H88" s="613" t="s">
        <v>3</v>
      </c>
      <c r="I88" s="613" t="s">
        <v>3</v>
      </c>
      <c r="J88" s="613" t="s">
        <v>3</v>
      </c>
      <c r="K88" s="613" t="s">
        <v>3</v>
      </c>
      <c r="L88" s="614"/>
      <c r="M88" s="613" t="s">
        <v>3</v>
      </c>
      <c r="N88" s="613"/>
      <c r="O88" s="613"/>
      <c r="P88" s="613"/>
      <c r="Q88" s="613"/>
      <c r="R88" s="613"/>
      <c r="S88" s="613"/>
      <c r="T88" s="369" t="str">
        <f t="shared" si="31"/>
        <v>Bajo</v>
      </c>
      <c r="U88" s="370" t="str">
        <f t="shared" si="32"/>
        <v>No requiere acción.</v>
      </c>
      <c r="V88" s="398"/>
      <c r="W88" s="398"/>
      <c r="X88" s="397"/>
      <c r="Y88" s="397"/>
      <c r="Z88" s="371"/>
      <c r="AA88" s="347"/>
      <c r="AC88" s="372">
        <f t="shared" si="38"/>
        <v>1</v>
      </c>
      <c r="AD88" s="373"/>
      <c r="AE88" s="349" t="b">
        <f t="shared" si="33"/>
        <v>1</v>
      </c>
      <c r="AF88" s="349" t="b">
        <f t="shared" si="34"/>
        <v>0</v>
      </c>
      <c r="AG88" s="374" t="b">
        <f t="shared" si="35"/>
        <v>0</v>
      </c>
      <c r="AH88" s="375" t="str">
        <f t="shared" si="36"/>
        <v>Bajo</v>
      </c>
      <c r="AI88" s="376"/>
    </row>
    <row r="89" spans="1:35" ht="12.75" customHeight="1" x14ac:dyDescent="0.25">
      <c r="A89" s="353"/>
      <c r="B89" s="942"/>
      <c r="C89" s="634" t="e">
        <f t="shared" si="37"/>
        <v>#REF!</v>
      </c>
      <c r="D89" s="635" t="str">
        <f t="shared" si="37"/>
        <v>Planeación</v>
      </c>
      <c r="E89" s="613" t="s">
        <v>3</v>
      </c>
      <c r="F89" s="613" t="s">
        <v>3</v>
      </c>
      <c r="G89" s="613" t="s">
        <v>3</v>
      </c>
      <c r="H89" s="613" t="s">
        <v>3</v>
      </c>
      <c r="I89" s="613" t="s">
        <v>3</v>
      </c>
      <c r="J89" s="613" t="s">
        <v>3</v>
      </c>
      <c r="K89" s="613" t="s">
        <v>3</v>
      </c>
      <c r="L89" s="613" t="s">
        <v>3</v>
      </c>
      <c r="M89" s="614"/>
      <c r="N89" s="613"/>
      <c r="O89" s="613"/>
      <c r="P89" s="613"/>
      <c r="Q89" s="613"/>
      <c r="R89" s="613"/>
      <c r="S89" s="613"/>
      <c r="T89" s="369" t="str">
        <f t="shared" si="31"/>
        <v>Bajo</v>
      </c>
      <c r="U89" s="370" t="str">
        <f t="shared" si="32"/>
        <v>No requiere acción.</v>
      </c>
      <c r="V89" s="398"/>
      <c r="W89" s="398"/>
      <c r="X89" s="397"/>
      <c r="Y89" s="397"/>
      <c r="Z89" s="371"/>
      <c r="AA89" s="347"/>
      <c r="AC89" s="372">
        <f t="shared" si="38"/>
        <v>1</v>
      </c>
      <c r="AD89" s="373"/>
      <c r="AE89" s="349" t="b">
        <f t="shared" si="33"/>
        <v>1</v>
      </c>
      <c r="AF89" s="349" t="b">
        <f t="shared" si="34"/>
        <v>0</v>
      </c>
      <c r="AG89" s="374" t="b">
        <f t="shared" si="35"/>
        <v>0</v>
      </c>
      <c r="AH89" s="375" t="str">
        <f t="shared" si="36"/>
        <v>Bajo</v>
      </c>
      <c r="AI89" s="376"/>
    </row>
    <row r="90" spans="1:35" ht="12.75" customHeight="1" x14ac:dyDescent="0.25">
      <c r="A90" s="353"/>
      <c r="B90" s="942"/>
      <c r="C90" s="634" t="e">
        <f t="shared" si="37"/>
        <v>#REF!</v>
      </c>
      <c r="D90" s="635">
        <f t="shared" si="37"/>
        <v>0</v>
      </c>
      <c r="E90" s="613"/>
      <c r="F90" s="613"/>
      <c r="G90" s="613"/>
      <c r="H90" s="613"/>
      <c r="I90" s="613"/>
      <c r="J90" s="613"/>
      <c r="K90" s="613"/>
      <c r="L90" s="613"/>
      <c r="M90" s="613"/>
      <c r="N90" s="614"/>
      <c r="O90" s="613"/>
      <c r="P90" s="613"/>
      <c r="Q90" s="613"/>
      <c r="R90" s="613"/>
      <c r="S90" s="613"/>
      <c r="T90" s="369" t="str">
        <f t="shared" si="31"/>
        <v/>
      </c>
      <c r="U90" s="370" t="str">
        <f t="shared" si="32"/>
        <v/>
      </c>
      <c r="V90" s="398"/>
      <c r="W90" s="398"/>
      <c r="X90" s="397"/>
      <c r="Y90" s="397"/>
      <c r="Z90" s="371"/>
      <c r="AA90" s="347"/>
      <c r="AC90" s="372" t="str">
        <f t="shared" si="38"/>
        <v/>
      </c>
      <c r="AD90" s="373"/>
      <c r="AE90" s="349" t="b">
        <f t="shared" si="33"/>
        <v>0</v>
      </c>
      <c r="AF90" s="349" t="b">
        <f t="shared" si="34"/>
        <v>0</v>
      </c>
      <c r="AG90" s="374" t="b">
        <f t="shared" si="35"/>
        <v>0</v>
      </c>
      <c r="AH90" s="375" t="b">
        <f t="shared" si="36"/>
        <v>0</v>
      </c>
      <c r="AI90" s="376"/>
    </row>
    <row r="91" spans="1:35" ht="12.75" customHeight="1" x14ac:dyDescent="0.25">
      <c r="A91" s="353"/>
      <c r="B91" s="942"/>
      <c r="C91" s="634" t="e">
        <f t="shared" si="37"/>
        <v>#REF!</v>
      </c>
      <c r="D91" s="635">
        <f t="shared" si="37"/>
        <v>0</v>
      </c>
      <c r="E91" s="613"/>
      <c r="F91" s="613"/>
      <c r="G91" s="613"/>
      <c r="H91" s="613"/>
      <c r="I91" s="613"/>
      <c r="J91" s="613"/>
      <c r="K91" s="613"/>
      <c r="L91" s="613"/>
      <c r="M91" s="613"/>
      <c r="N91" s="613"/>
      <c r="O91" s="614"/>
      <c r="P91" s="613"/>
      <c r="Q91" s="613"/>
      <c r="R91" s="613"/>
      <c r="S91" s="613"/>
      <c r="T91" s="369" t="str">
        <f t="shared" si="31"/>
        <v/>
      </c>
      <c r="U91" s="370" t="str">
        <f t="shared" si="32"/>
        <v/>
      </c>
      <c r="V91" s="398"/>
      <c r="W91" s="398"/>
      <c r="X91" s="397"/>
      <c r="Y91" s="397"/>
      <c r="Z91" s="371"/>
      <c r="AA91" s="347"/>
      <c r="AC91" s="372" t="str">
        <f t="shared" si="38"/>
        <v/>
      </c>
      <c r="AD91" s="373"/>
      <c r="AE91" s="349" t="b">
        <f t="shared" si="33"/>
        <v>0</v>
      </c>
      <c r="AF91" s="349" t="b">
        <f t="shared" si="34"/>
        <v>0</v>
      </c>
      <c r="AG91" s="374" t="b">
        <f t="shared" si="35"/>
        <v>0</v>
      </c>
      <c r="AH91" s="375" t="b">
        <f t="shared" si="36"/>
        <v>0</v>
      </c>
      <c r="AI91" s="376"/>
    </row>
    <row r="92" spans="1:35" ht="12.75" customHeight="1" x14ac:dyDescent="0.25">
      <c r="A92" s="353"/>
      <c r="B92" s="942"/>
      <c r="C92" s="634" t="e">
        <f t="shared" si="37"/>
        <v>#REF!</v>
      </c>
      <c r="D92" s="635">
        <f t="shared" si="37"/>
        <v>0</v>
      </c>
      <c r="E92" s="613"/>
      <c r="F92" s="613"/>
      <c r="G92" s="613"/>
      <c r="H92" s="613"/>
      <c r="I92" s="613"/>
      <c r="J92" s="613"/>
      <c r="K92" s="613"/>
      <c r="L92" s="613"/>
      <c r="M92" s="613"/>
      <c r="N92" s="613"/>
      <c r="O92" s="613"/>
      <c r="P92" s="614"/>
      <c r="Q92" s="613"/>
      <c r="R92" s="613"/>
      <c r="S92" s="613"/>
      <c r="T92" s="369" t="str">
        <f t="shared" si="31"/>
        <v/>
      </c>
      <c r="U92" s="370" t="str">
        <f t="shared" si="32"/>
        <v/>
      </c>
      <c r="V92" s="398"/>
      <c r="W92" s="398"/>
      <c r="X92" s="397"/>
      <c r="Y92" s="397"/>
      <c r="Z92" s="371"/>
      <c r="AA92" s="347"/>
      <c r="AC92" s="372" t="str">
        <f t="shared" si="38"/>
        <v/>
      </c>
      <c r="AD92" s="373"/>
      <c r="AE92" s="349" t="b">
        <f t="shared" si="33"/>
        <v>0</v>
      </c>
      <c r="AF92" s="349" t="b">
        <f t="shared" si="34"/>
        <v>0</v>
      </c>
      <c r="AG92" s="374" t="b">
        <f t="shared" si="35"/>
        <v>0</v>
      </c>
      <c r="AH92" s="375" t="b">
        <f t="shared" si="36"/>
        <v>0</v>
      </c>
      <c r="AI92" s="376"/>
    </row>
    <row r="93" spans="1:35" ht="12.75" customHeight="1" x14ac:dyDescent="0.25">
      <c r="A93" s="353"/>
      <c r="B93" s="942"/>
      <c r="C93" s="634" t="e">
        <f t="shared" si="37"/>
        <v>#REF!</v>
      </c>
      <c r="D93" s="635">
        <f t="shared" si="37"/>
        <v>0</v>
      </c>
      <c r="E93" s="613"/>
      <c r="F93" s="613"/>
      <c r="G93" s="613"/>
      <c r="H93" s="613"/>
      <c r="I93" s="613"/>
      <c r="J93" s="613"/>
      <c r="K93" s="613"/>
      <c r="L93" s="613"/>
      <c r="M93" s="613"/>
      <c r="N93" s="613"/>
      <c r="O93" s="613"/>
      <c r="P93" s="613"/>
      <c r="Q93" s="614"/>
      <c r="R93" s="613"/>
      <c r="S93" s="613"/>
      <c r="T93" s="369" t="str">
        <f t="shared" si="31"/>
        <v/>
      </c>
      <c r="U93" s="370" t="str">
        <f t="shared" si="32"/>
        <v/>
      </c>
      <c r="V93" s="398"/>
      <c r="W93" s="398"/>
      <c r="X93" s="397"/>
      <c r="Y93" s="397"/>
      <c r="Z93" s="371"/>
      <c r="AA93" s="347"/>
      <c r="AC93" s="372" t="str">
        <f t="shared" si="38"/>
        <v/>
      </c>
      <c r="AD93" s="373"/>
      <c r="AE93" s="349" t="b">
        <f t="shared" si="33"/>
        <v>0</v>
      </c>
      <c r="AF93" s="349" t="b">
        <f t="shared" si="34"/>
        <v>0</v>
      </c>
      <c r="AG93" s="374" t="b">
        <f t="shared" si="35"/>
        <v>0</v>
      </c>
      <c r="AH93" s="375" t="b">
        <f t="shared" si="36"/>
        <v>0</v>
      </c>
      <c r="AI93" s="376"/>
    </row>
    <row r="94" spans="1:35" ht="12.75" customHeight="1" x14ac:dyDescent="0.25">
      <c r="A94" s="353"/>
      <c r="B94" s="942"/>
      <c r="C94" s="634" t="e">
        <f t="shared" si="37"/>
        <v>#REF!</v>
      </c>
      <c r="D94" s="635">
        <f t="shared" si="37"/>
        <v>0</v>
      </c>
      <c r="E94" s="613"/>
      <c r="F94" s="613"/>
      <c r="G94" s="613"/>
      <c r="H94" s="613"/>
      <c r="I94" s="613"/>
      <c r="J94" s="613"/>
      <c r="K94" s="613"/>
      <c r="L94" s="613"/>
      <c r="M94" s="613"/>
      <c r="N94" s="613"/>
      <c r="O94" s="613"/>
      <c r="P94" s="613"/>
      <c r="Q94" s="613"/>
      <c r="R94" s="614"/>
      <c r="S94" s="613"/>
      <c r="T94" s="369" t="str">
        <f t="shared" si="31"/>
        <v/>
      </c>
      <c r="U94" s="370" t="str">
        <f t="shared" si="32"/>
        <v/>
      </c>
      <c r="V94" s="398"/>
      <c r="W94" s="398"/>
      <c r="X94" s="397"/>
      <c r="Y94" s="397"/>
      <c r="Z94" s="371"/>
      <c r="AA94" s="347"/>
      <c r="AC94" s="372" t="str">
        <f t="shared" si="38"/>
        <v/>
      </c>
      <c r="AD94" s="373"/>
      <c r="AE94" s="349" t="b">
        <f t="shared" si="33"/>
        <v>0</v>
      </c>
      <c r="AF94" s="349" t="b">
        <f t="shared" si="34"/>
        <v>0</v>
      </c>
      <c r="AG94" s="374" t="b">
        <f t="shared" si="35"/>
        <v>0</v>
      </c>
      <c r="AH94" s="375" t="b">
        <f t="shared" si="36"/>
        <v>0</v>
      </c>
      <c r="AI94" s="376"/>
    </row>
    <row r="95" spans="1:35" s="224" customFormat="1" ht="12.75" customHeight="1" x14ac:dyDescent="0.25">
      <c r="A95" s="353"/>
      <c r="B95" s="943"/>
      <c r="C95" s="634" t="e">
        <f t="shared" si="37"/>
        <v>#REF!</v>
      </c>
      <c r="D95" s="635">
        <f t="shared" si="37"/>
        <v>0</v>
      </c>
      <c r="E95" s="613"/>
      <c r="F95" s="613"/>
      <c r="G95" s="613"/>
      <c r="H95" s="613"/>
      <c r="I95" s="613"/>
      <c r="J95" s="613"/>
      <c r="K95" s="613"/>
      <c r="L95" s="613"/>
      <c r="M95" s="613"/>
      <c r="N95" s="613"/>
      <c r="O95" s="613"/>
      <c r="P95" s="613"/>
      <c r="Q95" s="613"/>
      <c r="R95" s="613"/>
      <c r="S95" s="614"/>
      <c r="T95" s="369" t="str">
        <f t="shared" si="31"/>
        <v/>
      </c>
      <c r="U95" s="370" t="str">
        <f t="shared" si="32"/>
        <v/>
      </c>
      <c r="V95" s="398"/>
      <c r="W95" s="398"/>
      <c r="X95" s="397"/>
      <c r="Y95" s="397"/>
      <c r="Z95" s="371"/>
      <c r="AA95" s="347"/>
      <c r="AB95" s="225"/>
      <c r="AC95" s="372" t="str">
        <f t="shared" si="38"/>
        <v/>
      </c>
      <c r="AD95" s="373"/>
      <c r="AE95" s="349" t="b">
        <f t="shared" si="33"/>
        <v>0</v>
      </c>
      <c r="AF95" s="349" t="b">
        <f t="shared" si="34"/>
        <v>0</v>
      </c>
      <c r="AG95" s="374" t="b">
        <f t="shared" si="35"/>
        <v>0</v>
      </c>
      <c r="AH95" s="375" t="b">
        <f t="shared" si="36"/>
        <v>0</v>
      </c>
      <c r="AI95" s="225"/>
    </row>
    <row r="96" spans="1:35" s="318" customFormat="1" ht="12.75" x14ac:dyDescent="0.25">
      <c r="A96" s="399"/>
      <c r="B96" s="400"/>
      <c r="C96" s="640"/>
      <c r="D96" s="640"/>
      <c r="E96" s="401"/>
      <c r="F96" s="401"/>
      <c r="G96" s="401"/>
      <c r="H96" s="401"/>
      <c r="I96" s="401"/>
      <c r="J96" s="401"/>
      <c r="K96" s="401"/>
      <c r="L96" s="401"/>
      <c r="M96" s="401"/>
      <c r="N96" s="401"/>
      <c r="O96" s="401"/>
      <c r="P96" s="401"/>
      <c r="Q96" s="401"/>
      <c r="R96" s="401"/>
      <c r="S96" s="401"/>
      <c r="T96" s="401"/>
      <c r="U96" s="402"/>
      <c r="V96" s="403"/>
      <c r="W96" s="403"/>
      <c r="X96" s="404"/>
      <c r="Y96" s="404"/>
      <c r="Z96" s="405"/>
      <c r="AA96" s="347"/>
      <c r="AB96" s="225"/>
      <c r="AC96" s="406"/>
      <c r="AD96" s="407"/>
      <c r="AE96" s="408"/>
      <c r="AF96" s="408"/>
      <c r="AG96" s="408"/>
      <c r="AH96" s="225"/>
      <c r="AI96" s="409"/>
    </row>
    <row r="97" spans="1:41" s="208" customFormat="1" ht="15.75" x14ac:dyDescent="0.25">
      <c r="A97" s="329"/>
      <c r="B97" s="410"/>
      <c r="C97" s="641"/>
      <c r="D97" s="641"/>
      <c r="E97" s="582"/>
      <c r="F97" s="582"/>
      <c r="G97" s="582"/>
      <c r="H97" s="582"/>
      <c r="I97" s="582"/>
      <c r="J97" s="582"/>
      <c r="K97" s="582"/>
      <c r="L97" s="582"/>
      <c r="M97" s="582"/>
      <c r="N97" s="582"/>
      <c r="O97" s="582"/>
      <c r="P97" s="582"/>
      <c r="Q97" s="582"/>
      <c r="R97" s="582"/>
      <c r="S97" s="412"/>
      <c r="T97" s="412"/>
      <c r="U97" s="411"/>
      <c r="V97" s="411"/>
      <c r="W97" s="412"/>
      <c r="X97" s="412"/>
      <c r="Y97" s="412"/>
      <c r="Z97" s="411"/>
      <c r="AA97" s="329"/>
      <c r="AB97" s="318"/>
      <c r="AC97" s="413"/>
      <c r="AD97" s="414"/>
      <c r="AE97" s="318"/>
      <c r="AF97" s="318"/>
      <c r="AG97" s="318"/>
      <c r="AH97" s="409"/>
      <c r="AI97" s="415"/>
      <c r="AN97" s="335"/>
      <c r="AO97" s="335"/>
    </row>
    <row r="98" spans="1:41" s="318" customFormat="1" ht="15.75" customHeight="1" x14ac:dyDescent="0.25">
      <c r="A98" s="331"/>
      <c r="B98" s="958" t="s">
        <v>537</v>
      </c>
      <c r="C98" s="959"/>
      <c r="D98" s="959"/>
      <c r="E98" s="959"/>
      <c r="F98" s="959"/>
      <c r="G98" s="959"/>
      <c r="H98" s="959"/>
      <c r="I98" s="959"/>
      <c r="J98" s="959"/>
      <c r="K98" s="959"/>
      <c r="L98" s="959"/>
      <c r="M98" s="959"/>
      <c r="N98" s="959"/>
      <c r="O98" s="959"/>
      <c r="P98" s="959"/>
      <c r="Q98" s="959"/>
      <c r="R98" s="959"/>
      <c r="S98" s="960"/>
      <c r="T98" s="642" t="str">
        <f>+IF(AC98="","",AH98)</f>
        <v>Bajo</v>
      </c>
      <c r="U98" s="417"/>
      <c r="V98" s="418"/>
      <c r="W98" s="331"/>
      <c r="X98" s="418"/>
      <c r="Y98" s="418"/>
      <c r="Z98" s="418"/>
      <c r="AA98" s="331"/>
      <c r="AB98" s="208"/>
      <c r="AC98" s="419">
        <f>+IF(COUNT(AC13:AC95)=0,"",((COUNTIF(AC13:AC95,1)*1)+(COUNTIF(AC13:AC95,2)*2)+(COUNTIF(AC13:AC95,3)*3))/(COUNTIF(AC13:AC95,1)+(COUNTIF(AC13:AC95,2))+COUNTIF(AC13:AC95,3)))</f>
        <v>1</v>
      </c>
      <c r="AD98" s="420"/>
      <c r="AE98" s="421" t="b">
        <f>AND(AC98&gt;=$AL$9,AC98&lt;$AL$10)</f>
        <v>1</v>
      </c>
      <c r="AF98" s="421" t="b">
        <f>AND(AC98&gt;=$AL$10,AC98&lt;$AL$11)</f>
        <v>0</v>
      </c>
      <c r="AG98" s="422" t="b">
        <f>AND(AC98&gt;=$AL$11,AC98&lt;=$AL$12)</f>
        <v>0</v>
      </c>
      <c r="AH98" s="423" t="str">
        <f>+IF(AE98=TRUE,$AJ$12,IF(AF98=TRUE,$AJ$11,IF(AG98=TRUE,$AJ$10)))</f>
        <v>Bajo</v>
      </c>
    </row>
    <row r="99" spans="1:41" x14ac:dyDescent="0.25">
      <c r="A99" s="329"/>
      <c r="B99" s="329"/>
      <c r="C99" s="329"/>
      <c r="D99" s="329"/>
      <c r="E99" s="424"/>
      <c r="F99" s="424"/>
      <c r="G99" s="424"/>
      <c r="H99" s="424"/>
      <c r="I99" s="424"/>
      <c r="J99" s="424"/>
      <c r="K99" s="424"/>
      <c r="L99" s="424"/>
      <c r="M99" s="424"/>
      <c r="N99" s="424"/>
      <c r="O99" s="424"/>
      <c r="P99" s="424"/>
      <c r="Q99" s="424"/>
      <c r="R99" s="424"/>
      <c r="S99" s="424"/>
      <c r="T99" s="329"/>
      <c r="U99" s="329"/>
      <c r="V99" s="329"/>
      <c r="W99" s="329"/>
      <c r="X99" s="329"/>
      <c r="Y99" s="329"/>
      <c r="Z99" s="329"/>
      <c r="AA99" s="582"/>
      <c r="AB99" s="327"/>
      <c r="AC99" s="425"/>
      <c r="AD99" s="426"/>
      <c r="AE99" s="318"/>
      <c r="AF99" s="318"/>
      <c r="AG99" s="318"/>
      <c r="AH99" s="318"/>
    </row>
    <row r="100" spans="1:41" s="318" customFormat="1" ht="15.75" hidden="1" customHeight="1" x14ac:dyDescent="0.25">
      <c r="A100" s="339"/>
      <c r="B100" s="958" t="s">
        <v>589</v>
      </c>
      <c r="C100" s="959"/>
      <c r="D100" s="959"/>
      <c r="E100" s="959"/>
      <c r="F100" s="959"/>
      <c r="G100" s="959"/>
      <c r="H100" s="959"/>
      <c r="I100" s="959"/>
      <c r="J100" s="959"/>
      <c r="K100" s="959"/>
      <c r="L100" s="959"/>
      <c r="M100" s="959"/>
      <c r="N100" s="959"/>
      <c r="O100" s="959"/>
      <c r="P100" s="959"/>
      <c r="Q100" s="959"/>
      <c r="R100" s="959"/>
      <c r="S100" s="960"/>
      <c r="T100" s="427" t="s">
        <v>2</v>
      </c>
      <c r="U100" s="347"/>
      <c r="V100" s="347"/>
      <c r="W100" s="339"/>
      <c r="X100" s="339"/>
      <c r="Y100" s="339"/>
      <c r="Z100" s="347"/>
      <c r="AA100" s="347"/>
      <c r="AB100" s="225"/>
      <c r="AC100" s="206"/>
      <c r="AD100" s="206"/>
      <c r="AE100" s="207"/>
      <c r="AF100" s="207"/>
      <c r="AG100" s="207"/>
      <c r="AH100" s="207"/>
    </row>
    <row r="101" spans="1:41" hidden="1" x14ac:dyDescent="0.25">
      <c r="A101" s="329"/>
      <c r="B101" s="329"/>
      <c r="C101" s="329"/>
      <c r="D101" s="329"/>
      <c r="E101" s="424"/>
      <c r="F101" s="424"/>
      <c r="G101" s="424"/>
      <c r="H101" s="424"/>
      <c r="I101" s="424"/>
      <c r="J101" s="424"/>
      <c r="K101" s="424"/>
      <c r="L101" s="424"/>
      <c r="M101" s="424"/>
      <c r="N101" s="424"/>
      <c r="O101" s="424"/>
      <c r="P101" s="424"/>
      <c r="Q101" s="424"/>
      <c r="R101" s="424"/>
      <c r="S101" s="424"/>
      <c r="T101" s="582"/>
      <c r="U101" s="582"/>
      <c r="V101" s="582"/>
      <c r="W101" s="329"/>
      <c r="X101" s="329"/>
      <c r="Y101" s="329"/>
      <c r="Z101" s="582"/>
      <c r="AA101" s="582"/>
      <c r="AB101" s="327"/>
      <c r="AC101" s="328"/>
      <c r="AD101" s="328"/>
      <c r="AE101" s="318"/>
      <c r="AF101" s="318"/>
      <c r="AG101" s="318"/>
      <c r="AH101" s="318"/>
    </row>
    <row r="102" spans="1:41" ht="18.75" hidden="1" customHeight="1" x14ac:dyDescent="0.25">
      <c r="A102" s="339"/>
      <c r="B102" s="955" t="s">
        <v>590</v>
      </c>
      <c r="C102" s="956"/>
      <c r="D102" s="956"/>
      <c r="E102" s="956"/>
      <c r="F102" s="956"/>
      <c r="G102" s="956"/>
      <c r="H102" s="956"/>
      <c r="I102" s="956"/>
      <c r="J102" s="956"/>
      <c r="K102" s="956"/>
      <c r="L102" s="956"/>
      <c r="M102" s="956"/>
      <c r="N102" s="956"/>
      <c r="O102" s="956"/>
      <c r="P102" s="956"/>
      <c r="Q102" s="956"/>
      <c r="R102" s="956"/>
      <c r="S102" s="957"/>
      <c r="T102" s="428" t="str">
        <f>+IF(T98="","",IF(T100="","",IF(T98=$AJ$12,IF(T100=$AT$11,"Bajo",IF(T100=$AT$12,"Bajo",IF(T100=$AT$13,"Medio"))),IF(T98=$AJ$11,IF(T100=$AT$11,"Bajo",IF(T100=$AT$12,"Medio",IF(T100=$AT$13,"Alto"))),IF(T98=$AJ$10,IF(T100=$AT$11,"Medio",IF(T100=$AT$12,"Alto",IF(T100=$AT$13,"Alto",""))))))))</f>
        <v>Bajo</v>
      </c>
      <c r="U102" s="347"/>
      <c r="V102" s="347"/>
      <c r="W102" s="339"/>
      <c r="X102" s="339"/>
      <c r="Y102" s="339"/>
      <c r="Z102" s="347"/>
      <c r="AA102" s="347"/>
    </row>
    <row r="103" spans="1:41" ht="15" customHeight="1" x14ac:dyDescent="0.25">
      <c r="A103" s="353"/>
      <c r="B103" s="353"/>
      <c r="C103" s="353"/>
      <c r="D103" s="353"/>
      <c r="E103" s="417"/>
      <c r="F103" s="417"/>
      <c r="G103" s="417"/>
      <c r="H103" s="417"/>
      <c r="I103" s="417"/>
      <c r="J103" s="417"/>
      <c r="K103" s="417"/>
      <c r="L103" s="417"/>
      <c r="M103" s="417"/>
      <c r="N103" s="417"/>
      <c r="O103" s="417"/>
      <c r="P103" s="417"/>
      <c r="Q103" s="417"/>
      <c r="R103" s="417"/>
      <c r="S103" s="417"/>
      <c r="T103" s="417"/>
      <c r="V103" s="417"/>
      <c r="W103" s="353"/>
      <c r="X103" s="353"/>
      <c r="Y103" s="353"/>
      <c r="Z103" s="417"/>
      <c r="AA103" s="417"/>
      <c r="AB103" s="376"/>
    </row>
    <row r="104" spans="1:41" x14ac:dyDescent="0.25">
      <c r="A104" s="353"/>
      <c r="B104" s="353"/>
      <c r="C104" s="353"/>
      <c r="D104" s="353"/>
      <c r="E104" s="417"/>
      <c r="F104" s="417"/>
      <c r="G104" s="417"/>
      <c r="H104" s="417"/>
      <c r="I104" s="417"/>
      <c r="J104" s="417"/>
      <c r="K104" s="417"/>
      <c r="L104" s="417"/>
      <c r="M104" s="417"/>
      <c r="N104" s="417"/>
      <c r="O104" s="417"/>
      <c r="P104" s="417"/>
      <c r="Q104" s="417"/>
      <c r="R104" s="417"/>
      <c r="S104" s="417"/>
      <c r="T104" s="417"/>
      <c r="U104" s="417"/>
      <c r="V104" s="417"/>
      <c r="W104" s="353"/>
      <c r="X104" s="353"/>
      <c r="Y104" s="353"/>
      <c r="Z104" s="417"/>
      <c r="AA104" s="417"/>
      <c r="AB104" s="376"/>
    </row>
    <row r="105" spans="1:41" s="429" customFormat="1" ht="12" customHeight="1" x14ac:dyDescent="0.25">
      <c r="A105" s="353"/>
      <c r="B105" s="353"/>
      <c r="C105" s="353"/>
      <c r="D105" s="353"/>
      <c r="E105" s="417"/>
      <c r="F105" s="417"/>
      <c r="G105" s="417"/>
      <c r="H105" s="417"/>
      <c r="I105" s="417"/>
      <c r="J105" s="417"/>
      <c r="K105" s="417"/>
      <c r="L105" s="417"/>
      <c r="M105" s="417"/>
      <c r="N105" s="417"/>
      <c r="O105" s="417"/>
      <c r="P105" s="417"/>
      <c r="Q105" s="417"/>
      <c r="R105" s="417"/>
      <c r="S105" s="417"/>
      <c r="T105" s="417"/>
      <c r="U105" s="417"/>
      <c r="V105" s="417"/>
      <c r="W105" s="353"/>
      <c r="X105" s="353"/>
      <c r="Y105" s="353"/>
      <c r="Z105" s="417"/>
      <c r="AA105" s="417"/>
      <c r="AB105" s="376"/>
      <c r="AC105" s="206"/>
      <c r="AD105" s="206"/>
      <c r="AE105" s="207"/>
      <c r="AF105" s="207"/>
      <c r="AG105" s="207"/>
      <c r="AH105" s="207"/>
    </row>
    <row r="106" spans="1:41" s="429" customFormat="1" hidden="1" x14ac:dyDescent="0.25">
      <c r="E106" s="430"/>
      <c r="F106" s="430"/>
      <c r="G106" s="430"/>
      <c r="H106" s="430"/>
      <c r="I106" s="430"/>
      <c r="J106" s="430"/>
      <c r="K106" s="430"/>
      <c r="L106" s="430"/>
      <c r="M106" s="430"/>
      <c r="N106" s="430"/>
      <c r="O106" s="430"/>
      <c r="P106" s="430"/>
      <c r="Q106" s="430"/>
      <c r="R106" s="430"/>
      <c r="S106" s="430"/>
      <c r="T106" s="430"/>
      <c r="U106" s="430"/>
      <c r="V106" s="430"/>
      <c r="Z106" s="430"/>
      <c r="AA106" s="430"/>
      <c r="AB106" s="430"/>
      <c r="AC106" s="431"/>
      <c r="AD106" s="431"/>
    </row>
    <row r="107" spans="1:41" hidden="1" x14ac:dyDescent="0.25">
      <c r="A107" s="432"/>
      <c r="B107" s="432"/>
      <c r="C107" s="432"/>
      <c r="D107" s="432"/>
      <c r="E107" s="433"/>
      <c r="F107" s="433"/>
      <c r="G107" s="433"/>
      <c r="H107" s="433"/>
      <c r="I107" s="433"/>
      <c r="J107" s="433"/>
      <c r="K107" s="433"/>
      <c r="L107" s="433"/>
      <c r="M107" s="433"/>
      <c r="N107" s="433"/>
      <c r="O107" s="433"/>
      <c r="P107" s="433"/>
      <c r="Q107" s="433"/>
      <c r="R107" s="433"/>
      <c r="S107" s="433"/>
      <c r="T107" s="433"/>
      <c r="U107" s="433"/>
      <c r="V107" s="433"/>
      <c r="W107" s="432"/>
      <c r="X107" s="432"/>
      <c r="Y107" s="432"/>
      <c r="Z107" s="433"/>
      <c r="AA107" s="433"/>
      <c r="AB107" s="433"/>
      <c r="AC107" s="431"/>
      <c r="AD107" s="431"/>
      <c r="AE107" s="429"/>
      <c r="AF107" s="429"/>
      <c r="AG107" s="429"/>
      <c r="AH107" s="429"/>
    </row>
    <row r="108" spans="1:41" ht="12" customHeight="1" x14ac:dyDescent="0.25"/>
    <row r="109" spans="1:41" ht="12" customHeight="1" x14ac:dyDescent="0.25"/>
    <row r="110" spans="1:41" ht="12" customHeight="1" x14ac:dyDescent="0.25"/>
    <row r="111" spans="1:41" ht="12" customHeight="1" x14ac:dyDescent="0.25"/>
    <row r="112" spans="1:41" ht="12" customHeight="1" x14ac:dyDescent="0.25"/>
    <row r="113" ht="12" customHeight="1" x14ac:dyDescent="0.25"/>
  </sheetData>
  <sheetProtection sheet="1" objects="1" scenarios="1" formatCells="0" formatColumns="0" formatRows="0"/>
  <mergeCells count="28">
    <mergeCell ref="B102:S102"/>
    <mergeCell ref="B30:B44"/>
    <mergeCell ref="B47:B61"/>
    <mergeCell ref="B64:B78"/>
    <mergeCell ref="B81:B95"/>
    <mergeCell ref="B98:S98"/>
    <mergeCell ref="B100:S100"/>
    <mergeCell ref="AE10:AH10"/>
    <mergeCell ref="B13:B27"/>
    <mergeCell ref="B8:B11"/>
    <mergeCell ref="C8:C11"/>
    <mergeCell ref="D8:D11"/>
    <mergeCell ref="E8:U9"/>
    <mergeCell ref="V8:Z9"/>
    <mergeCell ref="E10:S10"/>
    <mergeCell ref="T10:T11"/>
    <mergeCell ref="U10:U11"/>
    <mergeCell ref="V10:V11"/>
    <mergeCell ref="W10:W11"/>
    <mergeCell ref="B7:Z7"/>
    <mergeCell ref="X10:X11"/>
    <mergeCell ref="Y10:Y11"/>
    <mergeCell ref="Z10:Z11"/>
    <mergeCell ref="C1:Z1"/>
    <mergeCell ref="C2:Z2"/>
    <mergeCell ref="B4:W4"/>
    <mergeCell ref="B5:W5"/>
    <mergeCell ref="B6:W6"/>
  </mergeCells>
  <conditionalFormatting sqref="AD13:AD44 AD47:AD61 AD64:AD78 AD81:AD98">
    <cfRule type="cellIs" dxfId="426" priority="135" operator="equal">
      <formula>#REF!</formula>
    </cfRule>
  </conditionalFormatting>
  <conditionalFormatting sqref="W97:Y97 X13:Y13 T29 S97:T97 F96:S96 F45:S46 F79:S80 X28:Y44 X47:Y61 X64:Y78 X81:Y96 F62:S63 E21:E27 AC13:AC44 AC47:AC61 AC64:AC78 AC81:AC97 F21:S29 M13:S20">
    <cfRule type="cellIs" dxfId="425" priority="133" operator="equal">
      <formula>"SI"</formula>
    </cfRule>
    <cfRule type="cellIs" dxfId="424" priority="134" operator="equal">
      <formula>"NO"</formula>
    </cfRule>
  </conditionalFormatting>
  <conditionalFormatting sqref="T98 AH27:AH28 AI18:AI26 AH98 AI97 AH43:AH44 AH60:AH61 AH77:AH78 AH94:AH96 AH13:AI17 AI29:AI43 AI47:AI60 AI64:AI77 AI81:AI95 AH30:AH41 AH47:AH58 AH64:AH75 AH81:AH92">
    <cfRule type="cellIs" dxfId="423" priority="130" operator="equal">
      <formula>"Medio"</formula>
    </cfRule>
    <cfRule type="cellIs" dxfId="422" priority="131" operator="equal">
      <formula>"Bajo"</formula>
    </cfRule>
    <cfRule type="cellIs" dxfId="421" priority="132" operator="equal">
      <formula>"Alto"</formula>
    </cfRule>
  </conditionalFormatting>
  <conditionalFormatting sqref="E28:E29">
    <cfRule type="cellIs" dxfId="420" priority="128" operator="equal">
      <formula>"SI"</formula>
    </cfRule>
    <cfRule type="cellIs" dxfId="419" priority="129" operator="equal">
      <formula>"NO"</formula>
    </cfRule>
  </conditionalFormatting>
  <conditionalFormatting sqref="E96">
    <cfRule type="cellIs" dxfId="418" priority="126" operator="equal">
      <formula>"SI"</formula>
    </cfRule>
    <cfRule type="cellIs" dxfId="417" priority="127" operator="equal">
      <formula>"NO"</formula>
    </cfRule>
  </conditionalFormatting>
  <conditionalFormatting sqref="T13 T17:T28">
    <cfRule type="cellIs" dxfId="416" priority="123" operator="equal">
      <formula>"Medio"</formula>
    </cfRule>
    <cfRule type="cellIs" dxfId="415" priority="124" operator="equal">
      <formula>"Bajo"</formula>
    </cfRule>
    <cfRule type="cellIs" dxfId="414" priority="125" operator="equal">
      <formula>"Alto"</formula>
    </cfRule>
  </conditionalFormatting>
  <conditionalFormatting sqref="T96">
    <cfRule type="cellIs" dxfId="413" priority="120" operator="equal">
      <formula>"Medio"</formula>
    </cfRule>
    <cfRule type="cellIs" dxfId="412" priority="121" operator="equal">
      <formula>"Bajo"</formula>
    </cfRule>
    <cfRule type="cellIs" dxfId="411" priority="122" operator="equal">
      <formula>"Alto"</formula>
    </cfRule>
  </conditionalFormatting>
  <conditionalFormatting sqref="T102">
    <cfRule type="cellIs" dxfId="410" priority="117" operator="equal">
      <formula>"Medio"</formula>
    </cfRule>
    <cfRule type="cellIs" dxfId="409" priority="118" operator="equal">
      <formula>"Bajo"</formula>
    </cfRule>
    <cfRule type="cellIs" dxfId="408" priority="119" operator="equal">
      <formula>"Alto"</formula>
    </cfRule>
  </conditionalFormatting>
  <conditionalFormatting sqref="T14">
    <cfRule type="cellIs" dxfId="407" priority="93" operator="equal">
      <formula>"Medio"</formula>
    </cfRule>
    <cfRule type="cellIs" dxfId="406" priority="94" operator="equal">
      <formula>"Bajo"</formula>
    </cfRule>
    <cfRule type="cellIs" dxfId="405" priority="95" operator="equal">
      <formula>"Alto"</formula>
    </cfRule>
  </conditionalFormatting>
  <conditionalFormatting sqref="AH42">
    <cfRule type="cellIs" dxfId="404" priority="114" operator="equal">
      <formula>"Medio"</formula>
    </cfRule>
    <cfRule type="cellIs" dxfId="403" priority="115" operator="equal">
      <formula>"Bajo"</formula>
    </cfRule>
    <cfRule type="cellIs" dxfId="402" priority="116" operator="equal">
      <formula>"Alto"</formula>
    </cfRule>
  </conditionalFormatting>
  <conditionalFormatting sqref="AH59">
    <cfRule type="cellIs" dxfId="401" priority="111" operator="equal">
      <formula>"Medio"</formula>
    </cfRule>
    <cfRule type="cellIs" dxfId="400" priority="112" operator="equal">
      <formula>"Bajo"</formula>
    </cfRule>
    <cfRule type="cellIs" dxfId="399" priority="113" operator="equal">
      <formula>"Alto"</formula>
    </cfRule>
  </conditionalFormatting>
  <conditionalFormatting sqref="AH76">
    <cfRule type="cellIs" dxfId="398" priority="108" operator="equal">
      <formula>"Medio"</formula>
    </cfRule>
    <cfRule type="cellIs" dxfId="397" priority="109" operator="equal">
      <formula>"Bajo"</formula>
    </cfRule>
    <cfRule type="cellIs" dxfId="396" priority="110" operator="equal">
      <formula>"Alto"</formula>
    </cfRule>
  </conditionalFormatting>
  <conditionalFormatting sqref="AH93">
    <cfRule type="cellIs" dxfId="395" priority="105" operator="equal">
      <formula>"Medio"</formula>
    </cfRule>
    <cfRule type="cellIs" dxfId="394" priority="106" operator="equal">
      <formula>"Bajo"</formula>
    </cfRule>
    <cfRule type="cellIs" dxfId="393" priority="107" operator="equal">
      <formula>"Alto"</formula>
    </cfRule>
  </conditionalFormatting>
  <conditionalFormatting sqref="AH18:AH26">
    <cfRule type="cellIs" dxfId="392" priority="102" operator="equal">
      <formula>"Medio"</formula>
    </cfRule>
    <cfRule type="cellIs" dxfId="391" priority="103" operator="equal">
      <formula>"Bajo"</formula>
    </cfRule>
    <cfRule type="cellIs" dxfId="390" priority="104" operator="equal">
      <formula>"Alto"</formula>
    </cfRule>
  </conditionalFormatting>
  <conditionalFormatting sqref="T100">
    <cfRule type="cellIs" dxfId="389" priority="99" operator="equal">
      <formula>"Medio"</formula>
    </cfRule>
    <cfRule type="cellIs" dxfId="388" priority="100" operator="equal">
      <formula>"Bajo"</formula>
    </cfRule>
    <cfRule type="cellIs" dxfId="387" priority="101" operator="equal">
      <formula>"Alto"</formula>
    </cfRule>
  </conditionalFormatting>
  <conditionalFormatting sqref="AC98">
    <cfRule type="cellIs" dxfId="386" priority="136" operator="between">
      <formula>$AL$11</formula>
      <formula>$AL$12</formula>
    </cfRule>
    <cfRule type="cellIs" dxfId="385" priority="137" operator="between">
      <formula>$AL$10</formula>
      <formula>$AL$11</formula>
    </cfRule>
    <cfRule type="cellIs" dxfId="384" priority="138" operator="between">
      <formula>$AL$9</formula>
      <formula>$AL$10</formula>
    </cfRule>
  </conditionalFormatting>
  <conditionalFormatting sqref="U13 U96 U17:U28">
    <cfRule type="cellIs" dxfId="383" priority="139" operator="equal">
      <formula>$AN$11</formula>
    </cfRule>
    <cfRule type="cellIs" dxfId="382" priority="140" operator="equal">
      <formula>$AN$12</formula>
    </cfRule>
    <cfRule type="cellIs" dxfId="381" priority="141" operator="equal">
      <formula>$AN$10</formula>
    </cfRule>
  </conditionalFormatting>
  <conditionalFormatting sqref="U14">
    <cfRule type="cellIs" dxfId="380" priority="96" operator="equal">
      <formula>$AN$11</formula>
    </cfRule>
    <cfRule type="cellIs" dxfId="379" priority="97" operator="equal">
      <formula>$AN$12</formula>
    </cfRule>
    <cfRule type="cellIs" dxfId="378" priority="98" operator="equal">
      <formula>$AN$10</formula>
    </cfRule>
  </conditionalFormatting>
  <conditionalFormatting sqref="T15:T16">
    <cfRule type="cellIs" dxfId="377" priority="87" operator="equal">
      <formula>"Medio"</formula>
    </cfRule>
    <cfRule type="cellIs" dxfId="376" priority="88" operator="equal">
      <formula>"Bajo"</formula>
    </cfRule>
    <cfRule type="cellIs" dxfId="375" priority="89" operator="equal">
      <formula>"Alto"</formula>
    </cfRule>
  </conditionalFormatting>
  <conditionalFormatting sqref="U15:U16">
    <cfRule type="cellIs" dxfId="374" priority="90" operator="equal">
      <formula>$AN$11</formula>
    </cfRule>
    <cfRule type="cellIs" dxfId="373" priority="91" operator="equal">
      <formula>$AN$12</formula>
    </cfRule>
    <cfRule type="cellIs" dxfId="372" priority="92" operator="equal">
      <formula>$AN$10</formula>
    </cfRule>
  </conditionalFormatting>
  <conditionalFormatting sqref="T30:T44">
    <cfRule type="cellIs" dxfId="371" priority="81" operator="equal">
      <formula>"Medio"</formula>
    </cfRule>
    <cfRule type="cellIs" dxfId="370" priority="82" operator="equal">
      <formula>"Bajo"</formula>
    </cfRule>
    <cfRule type="cellIs" dxfId="369" priority="83" operator="equal">
      <formula>"Alto"</formula>
    </cfRule>
  </conditionalFormatting>
  <conditionalFormatting sqref="U30:U44">
    <cfRule type="cellIs" dxfId="368" priority="84" operator="equal">
      <formula>$AN$11</formula>
    </cfRule>
    <cfRule type="cellIs" dxfId="367" priority="85" operator="equal">
      <formula>$AN$12</formula>
    </cfRule>
    <cfRule type="cellIs" dxfId="366" priority="86" operator="equal">
      <formula>$AN$10</formula>
    </cfRule>
  </conditionalFormatting>
  <conditionalFormatting sqref="T47:T61">
    <cfRule type="cellIs" dxfId="365" priority="75" operator="equal">
      <formula>"Medio"</formula>
    </cfRule>
    <cfRule type="cellIs" dxfId="364" priority="76" operator="equal">
      <formula>"Bajo"</formula>
    </cfRule>
    <cfRule type="cellIs" dxfId="363" priority="77" operator="equal">
      <formula>"Alto"</formula>
    </cfRule>
  </conditionalFormatting>
  <conditionalFormatting sqref="U47:U61">
    <cfRule type="cellIs" dxfId="362" priority="78" operator="equal">
      <formula>$AN$11</formula>
    </cfRule>
    <cfRule type="cellIs" dxfId="361" priority="79" operator="equal">
      <formula>$AN$12</formula>
    </cfRule>
    <cfRule type="cellIs" dxfId="360" priority="80" operator="equal">
      <formula>$AN$10</formula>
    </cfRule>
  </conditionalFormatting>
  <conditionalFormatting sqref="T64:T78">
    <cfRule type="cellIs" dxfId="359" priority="69" operator="equal">
      <formula>"Medio"</formula>
    </cfRule>
    <cfRule type="cellIs" dxfId="358" priority="70" operator="equal">
      <formula>"Bajo"</formula>
    </cfRule>
    <cfRule type="cellIs" dxfId="357" priority="71" operator="equal">
      <formula>"Alto"</formula>
    </cfRule>
  </conditionalFormatting>
  <conditionalFormatting sqref="U64:U78">
    <cfRule type="cellIs" dxfId="356" priority="72" operator="equal">
      <formula>$AN$11</formula>
    </cfRule>
    <cfRule type="cellIs" dxfId="355" priority="73" operator="equal">
      <formula>$AN$12</formula>
    </cfRule>
    <cfRule type="cellIs" dxfId="354" priority="74" operator="equal">
      <formula>$AN$10</formula>
    </cfRule>
  </conditionalFormatting>
  <conditionalFormatting sqref="E45:E46">
    <cfRule type="cellIs" dxfId="353" priority="52" operator="equal">
      <formula>"SI"</formula>
    </cfRule>
    <cfRule type="cellIs" dxfId="352" priority="53" operator="equal">
      <formula>"NO"</formula>
    </cfRule>
  </conditionalFormatting>
  <conditionalFormatting sqref="T81:T95">
    <cfRule type="cellIs" dxfId="351" priority="63" operator="equal">
      <formula>"Medio"</formula>
    </cfRule>
    <cfRule type="cellIs" dxfId="350" priority="64" operator="equal">
      <formula>"Bajo"</formula>
    </cfRule>
    <cfRule type="cellIs" dxfId="349" priority="65" operator="equal">
      <formula>"Alto"</formula>
    </cfRule>
  </conditionalFormatting>
  <conditionalFormatting sqref="U81:U95">
    <cfRule type="cellIs" dxfId="348" priority="66" operator="equal">
      <formula>$AN$11</formula>
    </cfRule>
    <cfRule type="cellIs" dxfId="347" priority="67" operator="equal">
      <formula>$AN$12</formula>
    </cfRule>
    <cfRule type="cellIs" dxfId="346" priority="68" operator="equal">
      <formula>$AN$10</formula>
    </cfRule>
  </conditionalFormatting>
  <conditionalFormatting sqref="AD79:AD80">
    <cfRule type="cellIs" dxfId="345" priority="31" operator="equal">
      <formula>#REF!</formula>
    </cfRule>
  </conditionalFormatting>
  <conditionalFormatting sqref="X79:Y80 T80 AC79:AC80">
    <cfRule type="cellIs" dxfId="344" priority="29" operator="equal">
      <formula>"SI"</formula>
    </cfRule>
    <cfRule type="cellIs" dxfId="343" priority="30" operator="equal">
      <formula>"NO"</formula>
    </cfRule>
  </conditionalFormatting>
  <conditionalFormatting sqref="AH79 AI80">
    <cfRule type="cellIs" dxfId="342" priority="26" operator="equal">
      <formula>"Medio"</formula>
    </cfRule>
    <cfRule type="cellIs" dxfId="341" priority="27" operator="equal">
      <formula>"Bajo"</formula>
    </cfRule>
    <cfRule type="cellIs" dxfId="340" priority="28" operator="equal">
      <formula>"Alto"</formula>
    </cfRule>
  </conditionalFormatting>
  <conditionalFormatting sqref="E79:E80">
    <cfRule type="cellIs" dxfId="339" priority="24" operator="equal">
      <formula>"SI"</formula>
    </cfRule>
    <cfRule type="cellIs" dxfId="338" priority="25" operator="equal">
      <formula>"NO"</formula>
    </cfRule>
  </conditionalFormatting>
  <conditionalFormatting sqref="T79">
    <cfRule type="cellIs" dxfId="337" priority="21" operator="equal">
      <formula>"Medio"</formula>
    </cfRule>
    <cfRule type="cellIs" dxfId="336" priority="22" operator="equal">
      <formula>"Bajo"</formula>
    </cfRule>
    <cfRule type="cellIs" dxfId="335" priority="23" operator="equal">
      <formula>"Alto"</formula>
    </cfRule>
  </conditionalFormatting>
  <conditionalFormatting sqref="U79">
    <cfRule type="cellIs" dxfId="334" priority="32" operator="equal">
      <formula>$AN$11</formula>
    </cfRule>
    <cfRule type="cellIs" dxfId="333" priority="33" operator="equal">
      <formula>$AN$12</formula>
    </cfRule>
    <cfRule type="cellIs" dxfId="332" priority="34" operator="equal">
      <formula>$AN$10</formula>
    </cfRule>
  </conditionalFormatting>
  <conditionalFormatting sqref="AD45:AD46">
    <cfRule type="cellIs" dxfId="331" priority="59" operator="equal">
      <formula>#REF!</formula>
    </cfRule>
  </conditionalFormatting>
  <conditionalFormatting sqref="X45:Y46 T46 AC45:AC46">
    <cfRule type="cellIs" dxfId="330" priority="57" operator="equal">
      <formula>"SI"</formula>
    </cfRule>
    <cfRule type="cellIs" dxfId="329" priority="58" operator="equal">
      <formula>"NO"</formula>
    </cfRule>
  </conditionalFormatting>
  <conditionalFormatting sqref="AH45 AI46">
    <cfRule type="cellIs" dxfId="328" priority="54" operator="equal">
      <formula>"Medio"</formula>
    </cfRule>
    <cfRule type="cellIs" dxfId="327" priority="55" operator="equal">
      <formula>"Bajo"</formula>
    </cfRule>
    <cfRule type="cellIs" dxfId="326" priority="56" operator="equal">
      <formula>"Alto"</formula>
    </cfRule>
  </conditionalFormatting>
  <conditionalFormatting sqref="T45">
    <cfRule type="cellIs" dxfId="325" priority="49" operator="equal">
      <formula>"Medio"</formula>
    </cfRule>
    <cfRule type="cellIs" dxfId="324" priority="50" operator="equal">
      <formula>"Bajo"</formula>
    </cfRule>
    <cfRule type="cellIs" dxfId="323" priority="51" operator="equal">
      <formula>"Alto"</formula>
    </cfRule>
  </conditionalFormatting>
  <conditionalFormatting sqref="U45">
    <cfRule type="cellIs" dxfId="322" priority="60" operator="equal">
      <formula>$AN$11</formula>
    </cfRule>
    <cfRule type="cellIs" dxfId="321" priority="61" operator="equal">
      <formula>$AN$12</formula>
    </cfRule>
    <cfRule type="cellIs" dxfId="320" priority="62" operator="equal">
      <formula>$AN$10</formula>
    </cfRule>
  </conditionalFormatting>
  <conditionalFormatting sqref="AD62:AD63">
    <cfRule type="cellIs" dxfId="319" priority="45" operator="equal">
      <formula>#REF!</formula>
    </cfRule>
  </conditionalFormatting>
  <conditionalFormatting sqref="X62:Y63 T63 AC62:AC63">
    <cfRule type="cellIs" dxfId="318" priority="43" operator="equal">
      <formula>"SI"</formula>
    </cfRule>
    <cfRule type="cellIs" dxfId="317" priority="44" operator="equal">
      <formula>"NO"</formula>
    </cfRule>
  </conditionalFormatting>
  <conditionalFormatting sqref="AH62 AI63">
    <cfRule type="cellIs" dxfId="316" priority="40" operator="equal">
      <formula>"Medio"</formula>
    </cfRule>
    <cfRule type="cellIs" dxfId="315" priority="41" operator="equal">
      <formula>"Bajo"</formula>
    </cfRule>
    <cfRule type="cellIs" dxfId="314" priority="42" operator="equal">
      <formula>"Alto"</formula>
    </cfRule>
  </conditionalFormatting>
  <conditionalFormatting sqref="E62:E63">
    <cfRule type="cellIs" dxfId="313" priority="38" operator="equal">
      <formula>"SI"</formula>
    </cfRule>
    <cfRule type="cellIs" dxfId="312" priority="39" operator="equal">
      <formula>"NO"</formula>
    </cfRule>
  </conditionalFormatting>
  <conditionalFormatting sqref="T62">
    <cfRule type="cellIs" dxfId="311" priority="35" operator="equal">
      <formula>"Medio"</formula>
    </cfRule>
    <cfRule type="cellIs" dxfId="310" priority="36" operator="equal">
      <formula>"Bajo"</formula>
    </cfRule>
    <cfRule type="cellIs" dxfId="309" priority="37" operator="equal">
      <formula>"Alto"</formula>
    </cfRule>
  </conditionalFormatting>
  <conditionalFormatting sqref="U62">
    <cfRule type="cellIs" dxfId="308" priority="46" operator="equal">
      <formula>$AN$11</formula>
    </cfRule>
    <cfRule type="cellIs" dxfId="307" priority="47" operator="equal">
      <formula>$AN$12</formula>
    </cfRule>
    <cfRule type="cellIs" dxfId="306" priority="48" operator="equal">
      <formula>$AN$10</formula>
    </cfRule>
  </conditionalFormatting>
  <conditionalFormatting sqref="E38:S44">
    <cfRule type="cellIs" dxfId="305" priority="11" operator="equal">
      <formula>"SI"</formula>
    </cfRule>
    <cfRule type="cellIs" dxfId="304" priority="12" operator="equal">
      <formula>"NO"</formula>
    </cfRule>
  </conditionalFormatting>
  <conditionalFormatting sqref="E47:S61">
    <cfRule type="cellIs" dxfId="303" priority="9" operator="equal">
      <formula>"SI"</formula>
    </cfRule>
    <cfRule type="cellIs" dxfId="302" priority="10" operator="equal">
      <formula>"NO"</formula>
    </cfRule>
  </conditionalFormatting>
  <conditionalFormatting sqref="E64:S78">
    <cfRule type="cellIs" dxfId="301" priority="7" operator="equal">
      <formula>"SI"</formula>
    </cfRule>
    <cfRule type="cellIs" dxfId="300" priority="8" operator="equal">
      <formula>"NO"</formula>
    </cfRule>
  </conditionalFormatting>
  <conditionalFormatting sqref="E81:S95">
    <cfRule type="cellIs" dxfId="299" priority="5" operator="equal">
      <formula>"SI"</formula>
    </cfRule>
    <cfRule type="cellIs" dxfId="298" priority="6" operator="equal">
      <formula>"NO"</formula>
    </cfRule>
  </conditionalFormatting>
  <conditionalFormatting sqref="E13:L20">
    <cfRule type="cellIs" dxfId="297" priority="3" operator="equal">
      <formula>"SI"</formula>
    </cfRule>
    <cfRule type="cellIs" dxfId="296" priority="4" operator="equal">
      <formula>"NO"</formula>
    </cfRule>
  </conditionalFormatting>
  <conditionalFormatting sqref="E30:S37">
    <cfRule type="cellIs" dxfId="295" priority="1" operator="equal">
      <formula>"SI"</formula>
    </cfRule>
    <cfRule type="cellIs" dxfId="294" priority="2" operator="equal">
      <formula>"NO"</formula>
    </cfRule>
  </conditionalFormatting>
  <dataValidations count="2">
    <dataValidation type="list" allowBlank="1" showInputMessage="1" showErrorMessage="1" sqref="D30:D44 D81:D95 D47:D61 D64:D78 D13:D27">
      <formula1>"Planeación,Ejecución,Informe,Complementarias"</formula1>
    </dataValidation>
    <dataValidation type="list" allowBlank="1" showInputMessage="1" showErrorMessage="1" sqref="T100 O75:O80 S13:S26 K79:N80 R13:R25 J70:J85 Q13:Q24 H68:H83 P13:P23 K81:O86 N21:O21 G67:G82 I69:I84 N91:N95 E65:E80 M90:M95 O56 H17:H32 O90 M88:O88 Q43:Q58 E14:E29 G16:G31 J36:J51 I52:I67 P42:P57 F66:F81 O41:O46 K45:N46 I35:I50 H34:H49 G33:G48 F15:F30 E48:E63 E31:E46 F32:F47 J19:J34 R78:R93 J53:J68 K62:N63 O58:O63 P59:P74 Q60:Q75 R61:R76 F49:F64 G50:G65 S45:S60 M54:O54 R44:R59 S62:S77 K64:O69 N72:O72 K71:K78 L70:O70 L72:L78 N74:N78 M73:M78 O73 M71:O71 Q77:Q92 I13:I16 O24:O29 K20:K29 L19:O19 H51:H66 K13:O18 L21:L29 N23:N29 M22:M29 O22 M20:O20 S79:S94 K37:K44 N38:O38 H13:H15 G13:G14 L38:L44 N40:N44 M39:M44 O39 F13 K47:O52 N55:O55 K54:K61 L53:O53 L55:L61 N57:N61 M56:M61 P76:P91 N89:O89 I86:I95 H85:H95 E82:E95 G84:G95 F83:F95 R95 Q94:Q95 P93:P95 O92:O95 J87:J95 K88:K95 L87:O87 L89:L95 J13:J17 P25:P40 Q26:Q41 R27:R42 S28:S43 I18:I33 L36:O36 M37:O37 K30:O35">
      <formula1>$AJ$9:$AJ$12</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8"/>
  <sheetViews>
    <sheetView showGridLines="0" topLeftCell="A31" zoomScale="85" zoomScaleNormal="85" workbookViewId="0">
      <selection activeCell="J65" sqref="J65"/>
    </sheetView>
  </sheetViews>
  <sheetFormatPr baseColWidth="10" defaultColWidth="11.42578125" defaultRowHeight="12" customHeight="1" zeroHeight="1" x14ac:dyDescent="0.25"/>
  <cols>
    <col min="1" max="1" width="2.28515625" style="224" customWidth="1"/>
    <col min="2" max="2" width="34.5703125" style="224" bestFit="1" customWidth="1"/>
    <col min="3" max="3" width="37.42578125" style="224" customWidth="1"/>
    <col min="4" max="4" width="13.140625" style="225" customWidth="1"/>
    <col min="5" max="8" width="9.7109375" style="225" customWidth="1"/>
    <col min="9" max="10" width="8.5703125" style="225" customWidth="1"/>
    <col min="11" max="11" width="10" style="225" customWidth="1"/>
    <col min="12" max="12" width="9.7109375" style="225" customWidth="1"/>
    <col min="13" max="13" width="14.7109375" style="225" bestFit="1" customWidth="1"/>
    <col min="14" max="14" width="24.7109375" style="225" customWidth="1"/>
    <col min="15" max="15" width="42.7109375" style="225" customWidth="1"/>
    <col min="16" max="16" width="42.7109375" style="224" customWidth="1"/>
    <col min="17" max="18" width="13.5703125" style="224" customWidth="1"/>
    <col min="19" max="19" width="48.7109375" style="225" customWidth="1"/>
    <col min="20" max="20" width="2.28515625" style="225" customWidth="1"/>
    <col min="21" max="21" width="2.28515625" style="225" hidden="1" customWidth="1"/>
    <col min="22" max="22" width="11.140625" style="206" hidden="1" customWidth="1"/>
    <col min="23" max="23" width="2.28515625" style="206" hidden="1" customWidth="1"/>
    <col min="24" max="24" width="14.85546875" style="207" hidden="1" customWidth="1"/>
    <col min="25" max="25" width="21.7109375" style="207" hidden="1" customWidth="1"/>
    <col min="26" max="26" width="11.28515625" style="207" hidden="1" customWidth="1"/>
    <col min="27" max="27" width="13.5703125" style="207" hidden="1" customWidth="1"/>
    <col min="28" max="28" width="2.28515625" style="207" hidden="1" customWidth="1"/>
    <col min="29" max="29" width="15.7109375" style="207" hidden="1" customWidth="1"/>
    <col min="30" max="30" width="2.28515625" style="207" hidden="1" customWidth="1"/>
    <col min="31" max="31" width="7.28515625" style="207" hidden="1" customWidth="1"/>
    <col min="32" max="32" width="2.28515625" style="207" hidden="1" customWidth="1"/>
    <col min="33" max="33" width="21.85546875" style="207" hidden="1" customWidth="1"/>
    <col min="34" max="34" width="2.28515625" style="207" hidden="1" customWidth="1"/>
    <col min="35" max="35" width="1.85546875" style="207" hidden="1" customWidth="1"/>
    <col min="36" max="36" width="15.7109375" style="207" hidden="1" customWidth="1"/>
    <col min="37" max="38" width="1.85546875" style="207" hidden="1" customWidth="1"/>
    <col min="39" max="39" width="23" style="207" hidden="1" customWidth="1"/>
    <col min="40" max="40" width="3.7109375" style="207" hidden="1" customWidth="1"/>
    <col min="41" max="5169" width="3.7109375" style="207" customWidth="1"/>
    <col min="5170" max="5176" width="11.42578125" style="207"/>
    <col min="5177" max="5178" width="3.7109375" style="207" customWidth="1"/>
    <col min="5179" max="16384" width="11.42578125" style="207"/>
  </cols>
  <sheetData>
    <row r="1" spans="1:39" s="318" customFormat="1" ht="70.150000000000006" customHeight="1" x14ac:dyDescent="0.25">
      <c r="A1" s="324"/>
      <c r="B1" s="325"/>
      <c r="C1" s="931" t="s">
        <v>334</v>
      </c>
      <c r="D1" s="931"/>
      <c r="E1" s="931"/>
      <c r="F1" s="931"/>
      <c r="G1" s="931"/>
      <c r="H1" s="931"/>
      <c r="I1" s="931"/>
      <c r="J1" s="931"/>
      <c r="K1" s="931"/>
      <c r="L1" s="931"/>
      <c r="M1" s="931"/>
      <c r="N1" s="931"/>
      <c r="O1" s="931"/>
      <c r="P1" s="931"/>
      <c r="Q1" s="931"/>
      <c r="R1" s="931"/>
      <c r="S1" s="931"/>
      <c r="T1" s="326"/>
      <c r="U1" s="327"/>
      <c r="V1" s="328"/>
      <c r="W1" s="328"/>
    </row>
    <row r="2" spans="1:39" s="318" customFormat="1" ht="15.6" customHeight="1" x14ac:dyDescent="0.25">
      <c r="A2" s="329"/>
      <c r="B2" s="330"/>
      <c r="C2" s="932" t="s">
        <v>511</v>
      </c>
      <c r="D2" s="932"/>
      <c r="E2" s="932"/>
      <c r="F2" s="932"/>
      <c r="G2" s="932"/>
      <c r="H2" s="932"/>
      <c r="I2" s="932"/>
      <c r="J2" s="932"/>
      <c r="K2" s="932"/>
      <c r="L2" s="932"/>
      <c r="M2" s="932"/>
      <c r="N2" s="932"/>
      <c r="O2" s="932"/>
      <c r="P2" s="932"/>
      <c r="Q2" s="932"/>
      <c r="R2" s="932"/>
      <c r="S2" s="933"/>
      <c r="T2" s="329"/>
      <c r="V2" s="328"/>
      <c r="W2" s="328"/>
    </row>
    <row r="3" spans="1:39" s="208" customFormat="1" ht="15.75" x14ac:dyDescent="0.25">
      <c r="A3" s="331"/>
      <c r="B3" s="961" t="s">
        <v>512</v>
      </c>
      <c r="C3" s="962"/>
      <c r="D3" s="962"/>
      <c r="E3" s="962"/>
      <c r="F3" s="962"/>
      <c r="G3" s="962"/>
      <c r="H3" s="962"/>
      <c r="I3" s="962"/>
      <c r="J3" s="962"/>
      <c r="K3" s="962"/>
      <c r="L3" s="962"/>
      <c r="M3" s="962"/>
      <c r="N3" s="962"/>
      <c r="O3" s="962"/>
      <c r="P3" s="962"/>
      <c r="Q3" s="332"/>
      <c r="R3" s="332"/>
      <c r="S3" s="333"/>
      <c r="T3" s="332"/>
      <c r="U3" s="334"/>
      <c r="V3" s="335"/>
      <c r="W3" s="335"/>
    </row>
    <row r="4" spans="1:39" s="318" customFormat="1" ht="5.25" x14ac:dyDescent="0.25">
      <c r="A4" s="329"/>
      <c r="B4" s="934"/>
      <c r="C4" s="935"/>
      <c r="D4" s="935"/>
      <c r="E4" s="935"/>
      <c r="F4" s="935"/>
      <c r="G4" s="935"/>
      <c r="H4" s="935"/>
      <c r="I4" s="935"/>
      <c r="J4" s="935"/>
      <c r="K4" s="935"/>
      <c r="L4" s="935"/>
      <c r="M4" s="935"/>
      <c r="N4" s="935"/>
      <c r="O4" s="935"/>
      <c r="P4" s="935"/>
      <c r="Q4" s="336"/>
      <c r="R4" s="336"/>
      <c r="S4" s="337"/>
      <c r="T4" s="336"/>
      <c r="U4" s="338"/>
      <c r="V4" s="328"/>
      <c r="W4" s="328"/>
    </row>
    <row r="5" spans="1:39" x14ac:dyDescent="0.25">
      <c r="A5" s="339"/>
      <c r="B5" s="963" t="s">
        <v>513</v>
      </c>
      <c r="C5" s="964"/>
      <c r="D5" s="964"/>
      <c r="E5" s="964"/>
      <c r="F5" s="964"/>
      <c r="G5" s="964"/>
      <c r="H5" s="964"/>
      <c r="I5" s="964"/>
      <c r="J5" s="964"/>
      <c r="K5" s="964"/>
      <c r="L5" s="964"/>
      <c r="M5" s="964"/>
      <c r="N5" s="964"/>
      <c r="O5" s="964"/>
      <c r="P5" s="964"/>
      <c r="Q5" s="340"/>
      <c r="R5" s="340"/>
      <c r="S5" s="341"/>
      <c r="T5" s="340"/>
      <c r="U5" s="342"/>
    </row>
    <row r="6" spans="1:39" s="318" customFormat="1" ht="5.25" x14ac:dyDescent="0.25">
      <c r="A6" s="329"/>
      <c r="B6" s="938"/>
      <c r="C6" s="939"/>
      <c r="D6" s="939"/>
      <c r="E6" s="939"/>
      <c r="F6" s="939"/>
      <c r="G6" s="939"/>
      <c r="H6" s="939"/>
      <c r="I6" s="939"/>
      <c r="J6" s="939"/>
      <c r="K6" s="939"/>
      <c r="L6" s="939"/>
      <c r="M6" s="939"/>
      <c r="N6" s="939"/>
      <c r="O6" s="939"/>
      <c r="P6" s="939"/>
      <c r="Q6" s="343"/>
      <c r="R6" s="343"/>
      <c r="S6" s="344"/>
      <c r="T6" s="345"/>
      <c r="U6" s="346"/>
      <c r="V6" s="328"/>
      <c r="W6" s="328"/>
    </row>
    <row r="7" spans="1:39" s="318" customFormat="1" ht="5.25" x14ac:dyDescent="0.25">
      <c r="A7" s="329"/>
      <c r="B7" s="929"/>
      <c r="C7" s="929"/>
      <c r="D7" s="929"/>
      <c r="E7" s="929"/>
      <c r="F7" s="929"/>
      <c r="G7" s="929"/>
      <c r="H7" s="929"/>
      <c r="I7" s="929"/>
      <c r="J7" s="929"/>
      <c r="K7" s="929"/>
      <c r="L7" s="929"/>
      <c r="M7" s="929"/>
      <c r="N7" s="929"/>
      <c r="O7" s="929"/>
      <c r="P7" s="929"/>
      <c r="Q7" s="929"/>
      <c r="R7" s="929"/>
      <c r="S7" s="929"/>
      <c r="T7" s="326"/>
      <c r="U7" s="327"/>
      <c r="V7" s="328"/>
      <c r="W7" s="328"/>
    </row>
    <row r="8" spans="1:39" ht="13.5" customHeight="1" x14ac:dyDescent="0.25">
      <c r="A8" s="339"/>
      <c r="B8" s="944" t="s">
        <v>514</v>
      </c>
      <c r="C8" s="944" t="s">
        <v>515</v>
      </c>
      <c r="D8" s="948" t="s">
        <v>516</v>
      </c>
      <c r="E8" s="949"/>
      <c r="F8" s="949"/>
      <c r="G8" s="949"/>
      <c r="H8" s="949"/>
      <c r="I8" s="949"/>
      <c r="J8" s="949"/>
      <c r="K8" s="949"/>
      <c r="L8" s="949"/>
      <c r="M8" s="949"/>
      <c r="N8" s="950"/>
      <c r="O8" s="965" t="s">
        <v>517</v>
      </c>
      <c r="P8" s="965"/>
      <c r="Q8" s="965"/>
      <c r="R8" s="965"/>
      <c r="S8" s="965"/>
      <c r="T8" s="347"/>
    </row>
    <row r="9" spans="1:39" s="318" customFormat="1" ht="6.75" customHeight="1" x14ac:dyDescent="0.25">
      <c r="A9" s="329"/>
      <c r="B9" s="944"/>
      <c r="C9" s="944"/>
      <c r="D9" s="951"/>
      <c r="E9" s="952"/>
      <c r="F9" s="952"/>
      <c r="G9" s="952"/>
      <c r="H9" s="952"/>
      <c r="I9" s="952"/>
      <c r="J9" s="952"/>
      <c r="K9" s="952"/>
      <c r="L9" s="952"/>
      <c r="M9" s="952"/>
      <c r="N9" s="953"/>
      <c r="O9" s="965"/>
      <c r="P9" s="965"/>
      <c r="Q9" s="965"/>
      <c r="R9" s="965"/>
      <c r="S9" s="965"/>
      <c r="T9" s="326"/>
      <c r="U9" s="327"/>
      <c r="V9" s="328"/>
      <c r="W9" s="328"/>
      <c r="AC9" s="348"/>
      <c r="AD9" s="207"/>
      <c r="AE9" s="349">
        <v>1</v>
      </c>
      <c r="AG9" s="207"/>
      <c r="AH9" s="207"/>
      <c r="AI9" s="350"/>
      <c r="AJ9" s="351" t="s">
        <v>518</v>
      </c>
      <c r="AK9" s="352"/>
      <c r="AL9" s="350"/>
      <c r="AM9" s="351" t="s">
        <v>519</v>
      </c>
    </row>
    <row r="10" spans="1:39" ht="12" customHeight="1" x14ac:dyDescent="0.25">
      <c r="A10" s="353"/>
      <c r="B10" s="944"/>
      <c r="C10" s="944"/>
      <c r="D10" s="944" t="s">
        <v>520</v>
      </c>
      <c r="E10" s="944"/>
      <c r="F10" s="944"/>
      <c r="G10" s="944"/>
      <c r="H10" s="944"/>
      <c r="I10" s="944"/>
      <c r="J10" s="944"/>
      <c r="K10" s="944"/>
      <c r="L10" s="944"/>
      <c r="M10" s="944" t="s">
        <v>521</v>
      </c>
      <c r="N10" s="944" t="s">
        <v>522</v>
      </c>
      <c r="O10" s="966" t="s">
        <v>523</v>
      </c>
      <c r="P10" s="966" t="s">
        <v>524</v>
      </c>
      <c r="Q10" s="966" t="s">
        <v>525</v>
      </c>
      <c r="R10" s="966" t="s">
        <v>526</v>
      </c>
      <c r="S10" s="966" t="s">
        <v>527</v>
      </c>
      <c r="T10" s="354"/>
      <c r="U10" s="355"/>
      <c r="V10" s="355"/>
      <c r="W10" s="356"/>
      <c r="X10" s="940" t="s">
        <v>528</v>
      </c>
      <c r="Y10" s="940"/>
      <c r="Z10" s="940"/>
      <c r="AA10" s="940"/>
      <c r="AC10" s="357" t="s">
        <v>1</v>
      </c>
      <c r="AE10" s="349">
        <f>AE9+(AE12-AE9)/3</f>
        <v>1.6666666666666665</v>
      </c>
      <c r="AG10" s="207" t="s">
        <v>529</v>
      </c>
      <c r="AI10" s="235"/>
      <c r="AJ10" s="278"/>
      <c r="AK10" s="206"/>
      <c r="AL10" s="235"/>
      <c r="AM10" s="278"/>
    </row>
    <row r="11" spans="1:39" ht="25.5" customHeight="1" x14ac:dyDescent="0.2">
      <c r="A11" s="353"/>
      <c r="B11" s="944"/>
      <c r="C11" s="944"/>
      <c r="D11" s="594" t="str">
        <f>+C13</f>
        <v>Supervisor (a):</v>
      </c>
      <c r="E11" s="594" t="str">
        <f>+C14</f>
        <v>Lider:</v>
      </c>
      <c r="F11" s="594" t="str">
        <f>+C15</f>
        <v xml:space="preserve">Auditor: </v>
      </c>
      <c r="G11" s="594" t="str">
        <f>+C16</f>
        <v xml:space="preserve">Auditor: </v>
      </c>
      <c r="H11" s="594" t="str">
        <f>+C17</f>
        <v xml:space="preserve">Auditor: </v>
      </c>
      <c r="I11" s="594" t="str">
        <f>+C18</f>
        <v xml:space="preserve">Auditor: </v>
      </c>
      <c r="J11" s="594" t="str">
        <f>+C19</f>
        <v xml:space="preserve">Auditor: </v>
      </c>
      <c r="K11" s="594" t="str">
        <f>+C20</f>
        <v xml:space="preserve">Auditor: </v>
      </c>
      <c r="L11" s="594" t="str">
        <f>+C21</f>
        <v xml:space="preserve">Auditor: </v>
      </c>
      <c r="M11" s="944"/>
      <c r="N11" s="944"/>
      <c r="O11" s="966"/>
      <c r="P11" s="966"/>
      <c r="Q11" s="966"/>
      <c r="R11" s="966"/>
      <c r="S11" s="966"/>
      <c r="T11" s="353"/>
      <c r="U11" s="207"/>
      <c r="V11" s="359" t="s">
        <v>530</v>
      </c>
      <c r="W11" s="360"/>
      <c r="X11" s="361" t="str">
        <f>+$AC$12</f>
        <v>Bajo</v>
      </c>
      <c r="Y11" s="361" t="str">
        <f>+$AC$11</f>
        <v>Medio</v>
      </c>
      <c r="Z11" s="361" t="str">
        <f>+$AC$10</f>
        <v>Alto</v>
      </c>
      <c r="AA11" s="361" t="s">
        <v>531</v>
      </c>
      <c r="AB11" s="362"/>
      <c r="AC11" s="357" t="s">
        <v>2</v>
      </c>
      <c r="AE11" s="349">
        <f>AE9+2*(AE12-AE9)/3</f>
        <v>2.333333333333333</v>
      </c>
      <c r="AG11" s="207" t="s">
        <v>532</v>
      </c>
      <c r="AI11" s="234">
        <v>1</v>
      </c>
      <c r="AJ11" s="235" t="s">
        <v>3</v>
      </c>
      <c r="AK11" s="206"/>
      <c r="AL11" s="234">
        <v>1</v>
      </c>
      <c r="AM11" s="235" t="s">
        <v>3</v>
      </c>
    </row>
    <row r="12" spans="1:39" s="200" customFormat="1" x14ac:dyDescent="0.15">
      <c r="A12" s="363"/>
      <c r="B12" s="364"/>
      <c r="C12" s="364"/>
      <c r="D12" s="364"/>
      <c r="E12" s="364"/>
      <c r="F12" s="364"/>
      <c r="G12" s="364"/>
      <c r="H12" s="364"/>
      <c r="I12" s="364"/>
      <c r="J12" s="364"/>
      <c r="K12" s="364"/>
      <c r="L12" s="364"/>
      <c r="M12" s="364"/>
      <c r="N12" s="364"/>
      <c r="O12" s="364"/>
      <c r="P12" s="364"/>
      <c r="Q12" s="364"/>
      <c r="R12" s="364"/>
      <c r="S12" s="364"/>
      <c r="T12" s="363"/>
      <c r="V12" s="365"/>
      <c r="W12" s="366"/>
      <c r="X12" s="367"/>
      <c r="Y12" s="367"/>
      <c r="Z12" s="367"/>
      <c r="AA12" s="367"/>
      <c r="AB12" s="367"/>
      <c r="AC12" s="368" t="s">
        <v>3</v>
      </c>
      <c r="AD12" s="207"/>
      <c r="AE12" s="349">
        <v>3</v>
      </c>
      <c r="AG12" s="207" t="s">
        <v>533</v>
      </c>
      <c r="AH12" s="207"/>
      <c r="AI12" s="234">
        <v>2</v>
      </c>
      <c r="AJ12" s="235" t="s">
        <v>2</v>
      </c>
      <c r="AK12" s="206"/>
      <c r="AL12" s="234">
        <v>2</v>
      </c>
      <c r="AM12" s="235" t="s">
        <v>2</v>
      </c>
    </row>
    <row r="13" spans="1:39" x14ac:dyDescent="0.25">
      <c r="A13" s="353"/>
      <c r="B13" s="941" t="s">
        <v>502</v>
      </c>
      <c r="C13" s="592" t="s">
        <v>582</v>
      </c>
      <c r="D13" s="509"/>
      <c r="E13" s="237"/>
      <c r="F13" s="237"/>
      <c r="G13" s="237"/>
      <c r="H13" s="237"/>
      <c r="I13" s="237"/>
      <c r="J13" s="237"/>
      <c r="K13" s="237"/>
      <c r="L13" s="237"/>
      <c r="M13" s="507" t="str">
        <f>+IF(V13="","",AA13)</f>
        <v/>
      </c>
      <c r="N13" s="508" t="str">
        <f>+IF(M13="","",IF(M13=$AC$10,$AG$10,IF(M13=$AC$11,$AG$11,IF(M13=$AC$12,$AG$12))))</f>
        <v/>
      </c>
      <c r="O13" s="967" t="s">
        <v>580</v>
      </c>
      <c r="P13" s="967" t="s">
        <v>534</v>
      </c>
      <c r="Q13" s="970">
        <v>44265</v>
      </c>
      <c r="R13" s="970">
        <v>44346</v>
      </c>
      <c r="S13" s="371"/>
      <c r="T13" s="347"/>
      <c r="V13" s="372" t="str">
        <f>+IF(COUNTA(D13:L13)=0,"",((COUNTIF(D13:L13,$AC$12)*1)+(COUNTIF(D13:L13,$AC$11)*2)+(COUNTIF(D13:L13,$AC$10)*3))/(COUNTIF(D13:L13,$AC$12)+(COUNTIF(D13:L13,$AC$11))+COUNTIF(D13:L13,$AC$10)))</f>
        <v/>
      </c>
      <c r="W13" s="373"/>
      <c r="X13" s="349" t="b">
        <f>AND(V13&gt;=$AE$9,V13&lt;$AE$10)</f>
        <v>0</v>
      </c>
      <c r="Y13" s="349" t="b">
        <f>AND(V13&gt;=$AE$10,V13&lt;$AE$11)</f>
        <v>0</v>
      </c>
      <c r="Z13" s="374" t="b">
        <f>AND(V13&gt;=$AE$11,V13&lt;=$AE$12)</f>
        <v>0</v>
      </c>
      <c r="AA13" s="375" t="b">
        <f>+IF(X13=TRUE,$AC$12,IF(Y13=TRUE,$AC$11,IF(Z13=TRUE,$AC$10)))</f>
        <v>0</v>
      </c>
      <c r="AB13" s="376"/>
      <c r="AG13" s="200"/>
      <c r="AH13" s="200"/>
      <c r="AI13" s="234">
        <v>3</v>
      </c>
      <c r="AJ13" s="235" t="s">
        <v>1</v>
      </c>
      <c r="AK13" s="199"/>
      <c r="AL13" s="234">
        <v>3</v>
      </c>
      <c r="AM13" s="235" t="s">
        <v>1</v>
      </c>
    </row>
    <row r="14" spans="1:39" x14ac:dyDescent="0.25">
      <c r="A14" s="353"/>
      <c r="B14" s="942"/>
      <c r="C14" s="592" t="s">
        <v>586</v>
      </c>
      <c r="D14" s="237"/>
      <c r="E14" s="509"/>
      <c r="F14" s="237"/>
      <c r="G14" s="237"/>
      <c r="H14" s="237"/>
      <c r="I14" s="237"/>
      <c r="J14" s="237"/>
      <c r="K14" s="237"/>
      <c r="L14" s="237"/>
      <c r="M14" s="507" t="str">
        <f>+IF(V14="","",AA14)</f>
        <v/>
      </c>
      <c r="N14" s="508" t="str">
        <f>+IF(M14="","",IF(M14=$AC$10,$AG$10,IF(M14=$AC$11,$AG$11,IF(M14=$AC$12,$AG$12))))</f>
        <v/>
      </c>
      <c r="O14" s="968"/>
      <c r="P14" s="968"/>
      <c r="Q14" s="971"/>
      <c r="R14" s="971"/>
      <c r="S14" s="371"/>
      <c r="T14" s="347"/>
      <c r="V14" s="372" t="str">
        <f>+IF(COUNTA(D14:L14)=0,"",((COUNTIF(D14:L14,$AC$12)*1)+(COUNTIF(D14:L14,$AC$11)*2)+(COUNTIF(D14:L14,$AC$10)*3))/(COUNTIF(D14:L14,$AC$12)+(COUNTIF(D14:L14,$AC$11))+COUNTIF(D14:L14,$AC$10)))</f>
        <v/>
      </c>
      <c r="W14" s="373"/>
      <c r="X14" s="349" t="b">
        <f>AND(V14&gt;=$AE$9,V14&lt;$AE$10)</f>
        <v>0</v>
      </c>
      <c r="Y14" s="349" t="b">
        <f>AND(V14&gt;=$AE$10,V14&lt;$AE$11)</f>
        <v>0</v>
      </c>
      <c r="Z14" s="374" t="b">
        <f>AND(V14&gt;=$AE$11,V14&lt;=$AE$12)</f>
        <v>0</v>
      </c>
      <c r="AA14" s="375" t="b">
        <f>+IF(X14=TRUE,$AC$12,IF(Y14=TRUE,$AC$11,IF(Z14=TRUE,$AC$10)))</f>
        <v>0</v>
      </c>
      <c r="AB14" s="376"/>
      <c r="AG14" s="200"/>
      <c r="AH14" s="200"/>
      <c r="AI14" s="378"/>
      <c r="AJ14" s="214"/>
      <c r="AK14" s="199"/>
      <c r="AL14" s="378"/>
      <c r="AM14" s="214"/>
    </row>
    <row r="15" spans="1:39" x14ac:dyDescent="0.25">
      <c r="A15" s="353"/>
      <c r="B15" s="942"/>
      <c r="C15" s="592" t="s">
        <v>581</v>
      </c>
      <c r="D15" s="237"/>
      <c r="E15" s="237"/>
      <c r="F15" s="509"/>
      <c r="G15" s="237"/>
      <c r="H15" s="237"/>
      <c r="I15" s="237"/>
      <c r="J15" s="237"/>
      <c r="K15" s="237"/>
      <c r="L15" s="237"/>
      <c r="M15" s="507" t="str">
        <f t="shared" ref="M15:M17" si="0">+IF(V15="","",AA15)</f>
        <v/>
      </c>
      <c r="N15" s="508" t="str">
        <f t="shared" ref="N15:N17" si="1">+IF(M15="","",IF(M15=$AC$10,$AG$10,IF(M15=$AC$11,$AG$11,IF(M15=$AC$12,$AG$12))))</f>
        <v/>
      </c>
      <c r="O15" s="968"/>
      <c r="P15" s="968"/>
      <c r="Q15" s="971"/>
      <c r="R15" s="971"/>
      <c r="S15" s="371"/>
      <c r="T15" s="347"/>
      <c r="V15" s="377" t="str">
        <f t="shared" ref="V15:V21" si="2">+IF(COUNTA(D15:L15)=0,"",((COUNTIF(D15:L15,$AC$12)*1)+(COUNTIF(D15:L15,$AC$11)*2)+(COUNTIF(D15:L15,$AC$10)*3))/(COUNTIF(D15:L15,$AC$12)+(COUNTIF(D15:L15,$AC$11))+COUNTIF(D15:L15,$AC$10)))</f>
        <v/>
      </c>
      <c r="W15" s="373"/>
      <c r="X15" s="349" t="b">
        <f t="shared" ref="X15:X17" si="3">AND(V15&gt;=$AE$9,V15&lt;$AE$10)</f>
        <v>0</v>
      </c>
      <c r="Y15" s="349" t="b">
        <f t="shared" ref="Y15:Y17" si="4">AND(V15&gt;=$AE$10,V15&lt;$AE$11)</f>
        <v>0</v>
      </c>
      <c r="Z15" s="374" t="b">
        <f t="shared" ref="Z15:Z17" si="5">AND(V15&gt;=$AE$11,V15&lt;=$AE$12)</f>
        <v>0</v>
      </c>
      <c r="AA15" s="375" t="b">
        <f t="shared" ref="AA15:AA17" si="6">+IF(X15=TRUE,$AC$12,IF(Y15=TRUE,$AC$11,IF(Z15=TRUE,$AC$10)))</f>
        <v>0</v>
      </c>
      <c r="AB15" s="376"/>
      <c r="AG15" s="200"/>
      <c r="AH15" s="200"/>
      <c r="AI15" s="378"/>
      <c r="AJ15" s="214"/>
      <c r="AK15" s="199"/>
      <c r="AL15" s="378"/>
      <c r="AM15" s="214"/>
    </row>
    <row r="16" spans="1:39" x14ac:dyDescent="0.25">
      <c r="A16" s="353"/>
      <c r="B16" s="942"/>
      <c r="C16" s="592" t="s">
        <v>581</v>
      </c>
      <c r="D16" s="237"/>
      <c r="E16" s="237"/>
      <c r="F16" s="237"/>
      <c r="G16" s="509"/>
      <c r="H16" s="237"/>
      <c r="I16" s="237"/>
      <c r="J16" s="237"/>
      <c r="K16" s="237"/>
      <c r="L16" s="237"/>
      <c r="M16" s="507" t="str">
        <f t="shared" si="0"/>
        <v/>
      </c>
      <c r="N16" s="508" t="str">
        <f t="shared" si="1"/>
        <v/>
      </c>
      <c r="O16" s="968"/>
      <c r="P16" s="968"/>
      <c r="Q16" s="971"/>
      <c r="R16" s="971"/>
      <c r="S16" s="371"/>
      <c r="T16" s="347"/>
      <c r="V16" s="377" t="str">
        <f t="shared" si="2"/>
        <v/>
      </c>
      <c r="W16" s="373"/>
      <c r="X16" s="349" t="b">
        <f t="shared" si="3"/>
        <v>0</v>
      </c>
      <c r="Y16" s="349" t="b">
        <f t="shared" si="4"/>
        <v>0</v>
      </c>
      <c r="Z16" s="374" t="b">
        <f t="shared" si="5"/>
        <v>0</v>
      </c>
      <c r="AA16" s="375" t="b">
        <f t="shared" si="6"/>
        <v>0</v>
      </c>
      <c r="AB16" s="376"/>
      <c r="AG16" s="200"/>
      <c r="AH16" s="200"/>
      <c r="AI16" s="378"/>
      <c r="AJ16" s="214"/>
      <c r="AK16" s="199"/>
      <c r="AL16" s="378"/>
      <c r="AM16" s="214"/>
    </row>
    <row r="17" spans="1:39" x14ac:dyDescent="0.25">
      <c r="A17" s="353"/>
      <c r="B17" s="942"/>
      <c r="C17" s="592" t="s">
        <v>581</v>
      </c>
      <c r="D17" s="237"/>
      <c r="E17" s="237"/>
      <c r="F17" s="237"/>
      <c r="G17" s="237"/>
      <c r="H17" s="509"/>
      <c r="I17" s="237"/>
      <c r="J17" s="237"/>
      <c r="K17" s="237"/>
      <c r="L17" s="237"/>
      <c r="M17" s="507" t="str">
        <f t="shared" si="0"/>
        <v/>
      </c>
      <c r="N17" s="508" t="str">
        <f t="shared" si="1"/>
        <v/>
      </c>
      <c r="O17" s="968"/>
      <c r="P17" s="968"/>
      <c r="Q17" s="971"/>
      <c r="R17" s="971"/>
      <c r="S17" s="371"/>
      <c r="T17" s="347"/>
      <c r="V17" s="377" t="str">
        <f t="shared" si="2"/>
        <v/>
      </c>
      <c r="W17" s="373"/>
      <c r="X17" s="349" t="b">
        <f t="shared" si="3"/>
        <v>0</v>
      </c>
      <c r="Y17" s="349" t="b">
        <f t="shared" si="4"/>
        <v>0</v>
      </c>
      <c r="Z17" s="374" t="b">
        <f t="shared" si="5"/>
        <v>0</v>
      </c>
      <c r="AA17" s="375" t="b">
        <f t="shared" si="6"/>
        <v>0</v>
      </c>
      <c r="AB17" s="376"/>
      <c r="AG17" s="200"/>
      <c r="AH17" s="200"/>
      <c r="AI17" s="378"/>
      <c r="AJ17" s="214"/>
      <c r="AK17" s="199"/>
      <c r="AL17" s="378"/>
      <c r="AM17" s="214"/>
    </row>
    <row r="18" spans="1:39" x14ac:dyDescent="0.25">
      <c r="A18" s="353"/>
      <c r="B18" s="942"/>
      <c r="C18" s="592" t="s">
        <v>581</v>
      </c>
      <c r="D18" s="237"/>
      <c r="E18" s="237"/>
      <c r="F18" s="237"/>
      <c r="G18" s="237"/>
      <c r="H18" s="237"/>
      <c r="I18" s="509"/>
      <c r="J18" s="237"/>
      <c r="K18" s="237"/>
      <c r="L18" s="237"/>
      <c r="M18" s="507" t="str">
        <f>+IF(V18="","",AA18)</f>
        <v/>
      </c>
      <c r="N18" s="508" t="str">
        <f>+IF(M18="","",IF(M18=$AC$10,$AG$10,IF(M18=$AC$11,$AG$11,IF(M18=$AC$12,$AG$12))))</f>
        <v/>
      </c>
      <c r="O18" s="968"/>
      <c r="P18" s="968"/>
      <c r="Q18" s="971"/>
      <c r="R18" s="971"/>
      <c r="S18" s="371"/>
      <c r="T18" s="347"/>
      <c r="V18" s="377" t="str">
        <f t="shared" si="2"/>
        <v/>
      </c>
      <c r="W18" s="373"/>
      <c r="X18" s="349" t="b">
        <f>AND(V18&gt;=$AE$9,V18&lt;$AE$10)</f>
        <v>0</v>
      </c>
      <c r="Y18" s="349" t="b">
        <f>AND(V18&gt;=$AE$10,V18&lt;$AE$11)</f>
        <v>0</v>
      </c>
      <c r="Z18" s="374" t="b">
        <f>AND(V18&gt;=$AE$11,V18&lt;=$AE$12)</f>
        <v>0</v>
      </c>
      <c r="AA18" s="375" t="b">
        <f>+IF(X18=TRUE,$AC$12,IF(Y18=TRUE,$AC$11,IF(Z18=TRUE,$AC$10)))</f>
        <v>0</v>
      </c>
      <c r="AB18" s="376"/>
    </row>
    <row r="19" spans="1:39" x14ac:dyDescent="0.25">
      <c r="A19" s="353"/>
      <c r="B19" s="942"/>
      <c r="C19" s="592" t="s">
        <v>581</v>
      </c>
      <c r="D19" s="237"/>
      <c r="E19" s="237"/>
      <c r="F19" s="237"/>
      <c r="G19" s="237"/>
      <c r="H19" s="237"/>
      <c r="I19" s="237"/>
      <c r="J19" s="509"/>
      <c r="K19" s="237"/>
      <c r="L19" s="237"/>
      <c r="M19" s="507" t="str">
        <f>+IF(V19="","",AA19)</f>
        <v/>
      </c>
      <c r="N19" s="508" t="str">
        <f>+IF(M19="","",IF(M19=$AC$10,$AG$10,IF(M19=$AC$11,$AG$11,IF(M19=$AC$12,$AG$12))))</f>
        <v/>
      </c>
      <c r="O19" s="968"/>
      <c r="P19" s="968"/>
      <c r="Q19" s="971"/>
      <c r="R19" s="971"/>
      <c r="S19" s="371"/>
      <c r="T19" s="347"/>
      <c r="V19" s="377" t="str">
        <f t="shared" si="2"/>
        <v/>
      </c>
      <c r="W19" s="373"/>
      <c r="X19" s="349" t="b">
        <f>AND(V19&gt;=$AE$9,V19&lt;$AE$10)</f>
        <v>0</v>
      </c>
      <c r="Y19" s="349" t="b">
        <f>AND(V19&gt;=$AE$10,V19&lt;$AE$11)</f>
        <v>0</v>
      </c>
      <c r="Z19" s="374" t="b">
        <f>AND(V19&gt;=$AE$11,V19&lt;=$AE$12)</f>
        <v>0</v>
      </c>
      <c r="AA19" s="375" t="b">
        <f>+IF(X19=TRUE,$AC$12,IF(Y19=TRUE,$AC$11,IF(Z19=TRUE,$AC$10)))</f>
        <v>0</v>
      </c>
      <c r="AB19" s="376"/>
    </row>
    <row r="20" spans="1:39" x14ac:dyDescent="0.25">
      <c r="A20" s="353"/>
      <c r="B20" s="942"/>
      <c r="C20" s="592" t="s">
        <v>581</v>
      </c>
      <c r="D20" s="237"/>
      <c r="E20" s="237"/>
      <c r="F20" s="237"/>
      <c r="G20" s="237"/>
      <c r="H20" s="237"/>
      <c r="I20" s="237"/>
      <c r="J20" s="237"/>
      <c r="K20" s="509"/>
      <c r="L20" s="237"/>
      <c r="M20" s="507" t="str">
        <f>+IF(V20="","",AA20)</f>
        <v/>
      </c>
      <c r="N20" s="508" t="str">
        <f>+IF(M20="","",IF(M20=$AC$10,$AG$10,IF(M20=$AC$11,$AG$11,IF(M20=$AC$12,$AG$12))))</f>
        <v/>
      </c>
      <c r="O20" s="968"/>
      <c r="P20" s="968"/>
      <c r="Q20" s="971"/>
      <c r="R20" s="971"/>
      <c r="S20" s="371"/>
      <c r="T20" s="347"/>
      <c r="V20" s="377" t="str">
        <f t="shared" si="2"/>
        <v/>
      </c>
      <c r="W20" s="373"/>
      <c r="X20" s="349" t="b">
        <f>AND(V20&gt;=$AE$9,V20&lt;$AE$10)</f>
        <v>0</v>
      </c>
      <c r="Y20" s="349" t="b">
        <f>AND(V20&gt;=$AE$10,V20&lt;$AE$11)</f>
        <v>0</v>
      </c>
      <c r="Z20" s="374" t="b">
        <f>AND(V20&gt;=$AE$11,V20&lt;=$AE$12)</f>
        <v>0</v>
      </c>
      <c r="AA20" s="375" t="b">
        <f>+IF(X20=TRUE,$AC$12,IF(Y20=TRUE,$AC$11,IF(Z20=TRUE,$AC$10)))</f>
        <v>0</v>
      </c>
      <c r="AB20" s="376"/>
    </row>
    <row r="21" spans="1:39" s="200" customFormat="1" x14ac:dyDescent="0.25">
      <c r="A21" s="353"/>
      <c r="B21" s="943"/>
      <c r="C21" s="592" t="s">
        <v>581</v>
      </c>
      <c r="D21" s="237"/>
      <c r="E21" s="237"/>
      <c r="F21" s="237"/>
      <c r="G21" s="237"/>
      <c r="H21" s="237"/>
      <c r="I21" s="237"/>
      <c r="J21" s="237"/>
      <c r="K21" s="237"/>
      <c r="L21" s="509"/>
      <c r="M21" s="507" t="str">
        <f>+IF(V21="","",AA21)</f>
        <v/>
      </c>
      <c r="N21" s="508" t="str">
        <f>+IF(M21="","",IF(M21=$AC$10,$AG$10,IF(M21=$AC$11,$AG$11,IF(M21=$AC$12,$AG$12))))</f>
        <v/>
      </c>
      <c r="O21" s="969"/>
      <c r="P21" s="969"/>
      <c r="Q21" s="972"/>
      <c r="R21" s="972"/>
      <c r="S21" s="371"/>
      <c r="T21" s="347"/>
      <c r="U21" s="225"/>
      <c r="V21" s="380" t="str">
        <f t="shared" si="2"/>
        <v/>
      </c>
      <c r="W21" s="373"/>
      <c r="X21" s="349" t="b">
        <f>AND(V21&gt;=$AE$9,V21&lt;$AE$10)</f>
        <v>0</v>
      </c>
      <c r="Y21" s="349" t="b">
        <f>AND(V21&gt;=$AE$10,V21&lt;$AE$11)</f>
        <v>0</v>
      </c>
      <c r="Z21" s="374" t="b">
        <f>AND(V21&gt;=$AE$11,V21&lt;=$AE$12)</f>
        <v>0</v>
      </c>
      <c r="AA21" s="375" t="b">
        <f>+IF(X21=TRUE,$AC$12,IF(Y21=TRUE,$AC$11,IF(Z21=TRUE,$AC$10)))</f>
        <v>0</v>
      </c>
      <c r="AB21" s="226"/>
      <c r="AC21" s="199"/>
      <c r="AG21" s="207"/>
      <c r="AH21" s="207"/>
      <c r="AI21" s="207"/>
      <c r="AJ21" s="207"/>
      <c r="AK21" s="207"/>
      <c r="AL21" s="207"/>
      <c r="AM21" s="207"/>
    </row>
    <row r="22" spans="1:39" s="200" customFormat="1" ht="15" x14ac:dyDescent="0.25">
      <c r="A22" s="353"/>
      <c r="B22" s="381"/>
      <c r="C22" s="382"/>
      <c r="D22" s="383"/>
      <c r="E22" s="383"/>
      <c r="F22" s="383"/>
      <c r="G22" s="383"/>
      <c r="H22" s="383"/>
      <c r="I22" s="383"/>
      <c r="J22" s="383"/>
      <c r="K22" s="383"/>
      <c r="L22" s="383"/>
      <c r="M22" s="376"/>
      <c r="N22" s="384"/>
      <c r="O22" s="385"/>
      <c r="P22" s="385"/>
      <c r="Q22" s="386"/>
      <c r="R22" s="386"/>
      <c r="S22" s="387"/>
      <c r="T22" s="347"/>
      <c r="U22" s="225"/>
      <c r="V22" s="388"/>
      <c r="W22" s="373"/>
      <c r="X22" s="389"/>
      <c r="Y22" s="389"/>
      <c r="Z22" s="389"/>
      <c r="AA22" s="390"/>
      <c r="AB22" s="226"/>
      <c r="AC22" s="199"/>
      <c r="AG22" s="207"/>
      <c r="AH22" s="207"/>
      <c r="AI22" s="207"/>
      <c r="AJ22" s="207"/>
      <c r="AK22" s="207"/>
      <c r="AL22" s="207"/>
      <c r="AM22" s="207"/>
    </row>
    <row r="23" spans="1:39" ht="12.75" customHeight="1" x14ac:dyDescent="0.25">
      <c r="A23" s="363"/>
      <c r="B23" s="391"/>
      <c r="C23" s="391"/>
      <c r="D23" s="226"/>
      <c r="E23" s="226"/>
      <c r="F23" s="226"/>
      <c r="G23" s="226"/>
      <c r="H23" s="226"/>
      <c r="I23" s="226"/>
      <c r="J23" s="226"/>
      <c r="K23" s="226"/>
      <c r="L23" s="226"/>
      <c r="M23" s="226"/>
      <c r="N23" s="392"/>
      <c r="O23" s="392"/>
      <c r="P23" s="392"/>
      <c r="Q23" s="393"/>
      <c r="R23" s="393"/>
      <c r="S23" s="392"/>
      <c r="T23" s="363"/>
      <c r="U23" s="200"/>
      <c r="V23" s="394"/>
      <c r="W23" s="395"/>
      <c r="X23" s="200"/>
      <c r="Y23" s="200"/>
      <c r="Z23" s="200"/>
      <c r="AA23" s="226"/>
      <c r="AB23" s="376"/>
    </row>
    <row r="24" spans="1:39" ht="12.75" customHeight="1" x14ac:dyDescent="0.25">
      <c r="A24" s="353"/>
      <c r="B24" s="941" t="s">
        <v>504</v>
      </c>
      <c r="C24" s="593" t="str">
        <f>+C13</f>
        <v>Supervisor (a):</v>
      </c>
      <c r="D24" s="509"/>
      <c r="E24" s="237" t="s">
        <v>1</v>
      </c>
      <c r="F24" s="237"/>
      <c r="G24" s="237"/>
      <c r="H24" s="237"/>
      <c r="I24" s="237"/>
      <c r="J24" s="237"/>
      <c r="K24" s="237"/>
      <c r="L24" s="237"/>
      <c r="M24" s="369" t="str">
        <f>+IF(V24="","",AA24)</f>
        <v>Alto</v>
      </c>
      <c r="N24" s="370" t="str">
        <f>+IF(M24="","",IF(M24=$AC$10,$AG$10,IF(M24=$AC$11,$AG$11,IF(M24=$AC$12,$AG$12))))</f>
        <v>Sí requiere acción.</v>
      </c>
      <c r="O24" s="371"/>
      <c r="P24" s="371"/>
      <c r="Q24" s="396"/>
      <c r="R24" s="396"/>
      <c r="S24" s="371"/>
      <c r="T24" s="347"/>
      <c r="V24" s="372">
        <f>+IF(COUNTA(D24:L24)=0,"",((COUNTIF(D24:L24,$AC$12)*1)+(COUNTIF(D24:L24,$AC$11)*2)+(COUNTIF(D24:L24,$AC$10)*3))/(COUNTIF(D24:L24,$AC$12)+(COUNTIF(D24:L24,$AC$11))+COUNTIF(D24:L24,$AC$10)))</f>
        <v>3</v>
      </c>
      <c r="W24" s="373"/>
      <c r="X24" s="349" t="b">
        <f>AND(V24&gt;=$AE$9,V24&lt;$AE$10)</f>
        <v>0</v>
      </c>
      <c r="Y24" s="349" t="b">
        <f>AND(V24&gt;=$AE$10,V24&lt;$AE$11)</f>
        <v>0</v>
      </c>
      <c r="Z24" s="374" t="b">
        <f>AND(V24&gt;=$AE$11,V24&lt;=$AE$12)</f>
        <v>1</v>
      </c>
      <c r="AA24" s="375" t="str">
        <f>+IF(X24=TRUE,$AC$12,IF(Y24=TRUE,$AC$11,IF(Z24=TRUE,$AC$10)))</f>
        <v>Alto</v>
      </c>
      <c r="AB24" s="376"/>
    </row>
    <row r="25" spans="1:39" ht="12.75" customHeight="1" x14ac:dyDescent="0.25">
      <c r="A25" s="353"/>
      <c r="B25" s="942"/>
      <c r="C25" s="593" t="str">
        <f>+C14</f>
        <v>Lider:</v>
      </c>
      <c r="D25" s="237"/>
      <c r="E25" s="509"/>
      <c r="F25" s="237"/>
      <c r="G25" s="237"/>
      <c r="H25" s="237"/>
      <c r="I25" s="237"/>
      <c r="J25" s="237"/>
      <c r="K25" s="237"/>
      <c r="L25" s="237"/>
      <c r="M25" s="369" t="str">
        <f>+IF(V25="","",AA25)</f>
        <v/>
      </c>
      <c r="N25" s="370" t="str">
        <f>+IF(M25="","",IF(M25=$AC$10,$AG$10,IF(M25=$AC$11,$AG$11,IF(M25=$AC$12,$AG$12))))</f>
        <v/>
      </c>
      <c r="O25" s="371"/>
      <c r="P25" s="371"/>
      <c r="Q25" s="396"/>
      <c r="R25" s="396"/>
      <c r="S25" s="371"/>
      <c r="T25" s="347"/>
      <c r="V25" s="372" t="str">
        <f>+IF(COUNTA(D25:L25)=0,"",((COUNTIF(D25:L25,$AC$12)*1)+(COUNTIF(D25:L25,$AC$11)*2)+(COUNTIF(D25:L25,$AC$10)*3))/(COUNTIF(D25:L25,$AC$12)+(COUNTIF(D25:L25,$AC$11))+COUNTIF(D25:L25,$AC$10)))</f>
        <v/>
      </c>
      <c r="W25" s="373"/>
      <c r="X25" s="349" t="b">
        <f>AND(V25&gt;=$AE$9,V25&lt;$AE$10)</f>
        <v>0</v>
      </c>
      <c r="Y25" s="349" t="b">
        <f>AND(V25&gt;=$AE$10,V25&lt;$AE$11)</f>
        <v>0</v>
      </c>
      <c r="Z25" s="374" t="b">
        <f>AND(V25&gt;=$AE$11,V25&lt;=$AE$12)</f>
        <v>0</v>
      </c>
      <c r="AA25" s="375" t="b">
        <f>+IF(X25=TRUE,$AC$12,IF(Y25=TRUE,$AC$11,IF(Z25=TRUE,$AC$10)))</f>
        <v>0</v>
      </c>
      <c r="AB25" s="376"/>
    </row>
    <row r="26" spans="1:39" ht="12.75" customHeight="1" x14ac:dyDescent="0.25">
      <c r="A26" s="353"/>
      <c r="B26" s="942"/>
      <c r="C26" s="593" t="str">
        <f>+C15</f>
        <v xml:space="preserve">Auditor: </v>
      </c>
      <c r="D26" s="237"/>
      <c r="E26" s="237"/>
      <c r="F26" s="509"/>
      <c r="G26" s="237"/>
      <c r="H26" s="237"/>
      <c r="I26" s="237"/>
      <c r="J26" s="237"/>
      <c r="K26" s="237"/>
      <c r="L26" s="237"/>
      <c r="M26" s="369" t="str">
        <f t="shared" ref="M26:M29" si="7">+IF(V26="","",AA26)</f>
        <v/>
      </c>
      <c r="N26" s="370" t="str">
        <f t="shared" ref="N26:N29" si="8">+IF(M26="","",IF(M26=$AC$10,$AG$10,IF(M26=$AC$11,$AG$11,IF(M26=$AC$12,$AG$12))))</f>
        <v/>
      </c>
      <c r="O26" s="371"/>
      <c r="P26" s="371"/>
      <c r="Q26" s="396"/>
      <c r="R26" s="396"/>
      <c r="S26" s="371"/>
      <c r="T26" s="347"/>
      <c r="V26" s="377" t="str">
        <f t="shared" ref="V26:V32" si="9">+IF(COUNTA(D26:L26)=0,"",((COUNTIF(D26:L26,$AC$12)*1)+(COUNTIF(D26:L26,$AC$11)*2)+(COUNTIF(D26:L26,$AC$10)*3))/(COUNTIF(D26:L26,$AC$12)+(COUNTIF(D26:L26,$AC$11))+COUNTIF(D26:L26,$AC$10)))</f>
        <v/>
      </c>
      <c r="W26" s="373"/>
      <c r="X26" s="349" t="b">
        <f t="shared" ref="X26:X28" si="10">AND(V26&gt;=$AE$9,V26&lt;$AE$10)</f>
        <v>0</v>
      </c>
      <c r="Y26" s="349" t="b">
        <f t="shared" ref="Y26:Y28" si="11">AND(V26&gt;=$AE$10,V26&lt;$AE$11)</f>
        <v>0</v>
      </c>
      <c r="Z26" s="374" t="b">
        <f t="shared" ref="Z26:Z28" si="12">AND(V26&gt;=$AE$11,V26&lt;=$AE$12)</f>
        <v>0</v>
      </c>
      <c r="AA26" s="375" t="b">
        <f t="shared" ref="AA26:AA28" si="13">+IF(X26=TRUE,$AC$12,IF(Y26=TRUE,$AC$11,IF(Z26=TRUE,$AC$10)))</f>
        <v>0</v>
      </c>
      <c r="AB26" s="376"/>
    </row>
    <row r="27" spans="1:39" ht="12.75" customHeight="1" x14ac:dyDescent="0.25">
      <c r="A27" s="353"/>
      <c r="B27" s="942"/>
      <c r="C27" s="593" t="str">
        <f>+C16</f>
        <v xml:space="preserve">Auditor: </v>
      </c>
      <c r="D27" s="237"/>
      <c r="E27" s="237"/>
      <c r="F27" s="237"/>
      <c r="G27" s="509"/>
      <c r="H27" s="237"/>
      <c r="I27" s="237"/>
      <c r="J27" s="237"/>
      <c r="K27" s="237"/>
      <c r="L27" s="237"/>
      <c r="M27" s="369" t="str">
        <f t="shared" si="7"/>
        <v/>
      </c>
      <c r="N27" s="370" t="str">
        <f t="shared" si="8"/>
        <v/>
      </c>
      <c r="O27" s="371"/>
      <c r="P27" s="371"/>
      <c r="Q27" s="396"/>
      <c r="R27" s="396"/>
      <c r="S27" s="371"/>
      <c r="T27" s="347"/>
      <c r="V27" s="377" t="str">
        <f t="shared" si="9"/>
        <v/>
      </c>
      <c r="W27" s="373"/>
      <c r="X27" s="349" t="b">
        <f t="shared" si="10"/>
        <v>0</v>
      </c>
      <c r="Y27" s="349" t="b">
        <f t="shared" si="11"/>
        <v>0</v>
      </c>
      <c r="Z27" s="374" t="b">
        <f t="shared" si="12"/>
        <v>0</v>
      </c>
      <c r="AA27" s="375" t="b">
        <f t="shared" si="13"/>
        <v>0</v>
      </c>
      <c r="AB27" s="376"/>
    </row>
    <row r="28" spans="1:39" ht="12.75" customHeight="1" x14ac:dyDescent="0.25">
      <c r="A28" s="353"/>
      <c r="B28" s="942"/>
      <c r="C28" s="593" t="str">
        <f>+C17</f>
        <v xml:space="preserve">Auditor: </v>
      </c>
      <c r="D28" s="237"/>
      <c r="E28" s="237"/>
      <c r="F28" s="237"/>
      <c r="G28" s="237"/>
      <c r="H28" s="509"/>
      <c r="I28" s="237"/>
      <c r="J28" s="237"/>
      <c r="K28" s="237"/>
      <c r="L28" s="237"/>
      <c r="M28" s="369" t="str">
        <f t="shared" si="7"/>
        <v/>
      </c>
      <c r="N28" s="370" t="str">
        <f t="shared" si="8"/>
        <v/>
      </c>
      <c r="O28" s="371"/>
      <c r="P28" s="371"/>
      <c r="Q28" s="396"/>
      <c r="R28" s="396"/>
      <c r="S28" s="371"/>
      <c r="T28" s="347"/>
      <c r="V28" s="377" t="str">
        <f t="shared" si="9"/>
        <v/>
      </c>
      <c r="W28" s="373"/>
      <c r="X28" s="349" t="b">
        <f t="shared" si="10"/>
        <v>0</v>
      </c>
      <c r="Y28" s="349" t="b">
        <f t="shared" si="11"/>
        <v>0</v>
      </c>
      <c r="Z28" s="374" t="b">
        <f t="shared" si="12"/>
        <v>0</v>
      </c>
      <c r="AA28" s="375" t="b">
        <f t="shared" si="13"/>
        <v>0</v>
      </c>
      <c r="AB28" s="376"/>
    </row>
    <row r="29" spans="1:39" ht="12.75" customHeight="1" x14ac:dyDescent="0.25">
      <c r="A29" s="353"/>
      <c r="B29" s="942"/>
      <c r="C29" s="593" t="str">
        <f t="shared" ref="C29:C32" si="14">+C18</f>
        <v xml:space="preserve">Auditor: </v>
      </c>
      <c r="D29" s="237"/>
      <c r="E29" s="237"/>
      <c r="F29" s="237"/>
      <c r="G29" s="237"/>
      <c r="H29" s="237"/>
      <c r="I29" s="509"/>
      <c r="J29" s="237"/>
      <c r="K29" s="237"/>
      <c r="L29" s="237"/>
      <c r="M29" s="369" t="str">
        <f t="shared" si="7"/>
        <v/>
      </c>
      <c r="N29" s="370" t="str">
        <f t="shared" si="8"/>
        <v/>
      </c>
      <c r="O29" s="371"/>
      <c r="P29" s="371"/>
      <c r="Q29" s="396"/>
      <c r="R29" s="396"/>
      <c r="S29" s="371"/>
      <c r="T29" s="347"/>
      <c r="V29" s="377" t="str">
        <f t="shared" si="9"/>
        <v/>
      </c>
      <c r="W29" s="373"/>
      <c r="X29" s="349" t="b">
        <f>AND(V29&gt;=$AE$9,V29&lt;$AE$10)</f>
        <v>0</v>
      </c>
      <c r="Y29" s="349" t="b">
        <f>AND(V29&gt;=$AE$10,V29&lt;$AE$11)</f>
        <v>0</v>
      </c>
      <c r="Z29" s="374" t="b">
        <f>AND(V29&gt;=$AE$11,V29&lt;=$AE$12)</f>
        <v>0</v>
      </c>
      <c r="AA29" s="375" t="b">
        <f>+IF(X29=TRUE,$AC$12,IF(Y29=TRUE,$AC$11,IF(Z29=TRUE,$AC$10)))</f>
        <v>0</v>
      </c>
      <c r="AB29" s="376"/>
    </row>
    <row r="30" spans="1:39" ht="12.75" customHeight="1" x14ac:dyDescent="0.25">
      <c r="A30" s="353"/>
      <c r="B30" s="942"/>
      <c r="C30" s="593" t="str">
        <f t="shared" si="14"/>
        <v xml:space="preserve">Auditor: </v>
      </c>
      <c r="D30" s="237"/>
      <c r="E30" s="237"/>
      <c r="F30" s="237"/>
      <c r="G30" s="237"/>
      <c r="H30" s="237"/>
      <c r="I30" s="237"/>
      <c r="J30" s="509"/>
      <c r="K30" s="237"/>
      <c r="L30" s="237"/>
      <c r="M30" s="369" t="str">
        <f>+IF(V30="","",AA30)</f>
        <v/>
      </c>
      <c r="N30" s="370" t="str">
        <f>+IF(M30="","",IF(M30=$AC$10,$AG$10,IF(M30=$AC$11,$AG$11,IF(M30=$AC$12,$AG$12))))</f>
        <v/>
      </c>
      <c r="O30" s="371"/>
      <c r="P30" s="371"/>
      <c r="Q30" s="396"/>
      <c r="R30" s="396"/>
      <c r="S30" s="371"/>
      <c r="T30" s="347"/>
      <c r="V30" s="377" t="str">
        <f t="shared" si="9"/>
        <v/>
      </c>
      <c r="W30" s="373"/>
      <c r="X30" s="349" t="b">
        <f>AND(V30&gt;=$AE$9,V30&lt;$AE$10)</f>
        <v>0</v>
      </c>
      <c r="Y30" s="349" t="b">
        <f>AND(V30&gt;=$AE$10,V30&lt;$AE$11)</f>
        <v>0</v>
      </c>
      <c r="Z30" s="374" t="b">
        <f>AND(V30&gt;=$AE$11,V30&lt;=$AE$12)</f>
        <v>0</v>
      </c>
      <c r="AA30" s="375" t="b">
        <f>+IF(X30=TRUE,$AC$12,IF(Y30=TRUE,$AC$11,IF(Z30=TRUE,$AC$10)))</f>
        <v>0</v>
      </c>
      <c r="AB30" s="376"/>
    </row>
    <row r="31" spans="1:39" ht="12.75" customHeight="1" x14ac:dyDescent="0.25">
      <c r="A31" s="353"/>
      <c r="B31" s="942"/>
      <c r="C31" s="593" t="str">
        <f t="shared" si="14"/>
        <v xml:space="preserve">Auditor: </v>
      </c>
      <c r="D31" s="237"/>
      <c r="E31" s="237"/>
      <c r="F31" s="237"/>
      <c r="G31" s="237"/>
      <c r="H31" s="237"/>
      <c r="I31" s="237"/>
      <c r="J31" s="237"/>
      <c r="K31" s="509"/>
      <c r="L31" s="237"/>
      <c r="M31" s="369" t="str">
        <f>+IF(V31="","",AA31)</f>
        <v/>
      </c>
      <c r="N31" s="370" t="str">
        <f>+IF(M31="","",IF(M31=$AC$10,$AG$10,IF(M31=$AC$11,$AG$11,IF(M31=$AC$12,$AG$12))))</f>
        <v/>
      </c>
      <c r="O31" s="379" t="s">
        <v>535</v>
      </c>
      <c r="P31" s="379" t="s">
        <v>536</v>
      </c>
      <c r="Q31" s="397">
        <v>44270</v>
      </c>
      <c r="R31" s="397">
        <v>44271</v>
      </c>
      <c r="S31" s="371"/>
      <c r="T31" s="347"/>
      <c r="V31" s="377" t="str">
        <f t="shared" si="9"/>
        <v/>
      </c>
      <c r="W31" s="373"/>
      <c r="X31" s="349" t="b">
        <f>AND(V31&gt;=$AE$9,V31&lt;$AE$10)</f>
        <v>0</v>
      </c>
      <c r="Y31" s="349" t="b">
        <f>AND(V31&gt;=$AE$10,V31&lt;$AE$11)</f>
        <v>0</v>
      </c>
      <c r="Z31" s="374" t="b">
        <f>AND(V31&gt;=$AE$11,V31&lt;=$AE$12)</f>
        <v>0</v>
      </c>
      <c r="AA31" s="375" t="b">
        <f>+IF(X31=TRUE,$AC$12,IF(Y31=TRUE,$AC$11,IF(Z31=TRUE,$AC$10)))</f>
        <v>0</v>
      </c>
      <c r="AB31" s="376"/>
    </row>
    <row r="32" spans="1:39" s="318" customFormat="1" ht="12.75" customHeight="1" x14ac:dyDescent="0.25">
      <c r="A32" s="353"/>
      <c r="B32" s="943"/>
      <c r="C32" s="593" t="str">
        <f t="shared" si="14"/>
        <v xml:space="preserve">Auditor: </v>
      </c>
      <c r="D32" s="237"/>
      <c r="E32" s="237"/>
      <c r="F32" s="237"/>
      <c r="G32" s="237"/>
      <c r="H32" s="237"/>
      <c r="I32" s="237"/>
      <c r="J32" s="237" t="s">
        <v>1</v>
      </c>
      <c r="K32" s="237"/>
      <c r="L32" s="509"/>
      <c r="M32" s="369" t="str">
        <f>+IF(V32="","",AA32)</f>
        <v>Alto</v>
      </c>
      <c r="N32" s="370" t="str">
        <f>+IF(M32="","",IF(M32=$AC$10,$AG$10,IF(M32=$AC$11,$AG$11,IF(M32=$AC$12,$AG$12))))</f>
        <v>Sí requiere acción.</v>
      </c>
      <c r="O32" s="371"/>
      <c r="P32" s="371"/>
      <c r="Q32" s="396"/>
      <c r="R32" s="396"/>
      <c r="S32" s="371"/>
      <c r="T32" s="347"/>
      <c r="U32" s="225"/>
      <c r="V32" s="380">
        <f t="shared" si="9"/>
        <v>3</v>
      </c>
      <c r="W32" s="373"/>
      <c r="X32" s="349" t="b">
        <f>AND(V32&gt;=$AE$9,V32&lt;$AE$10)</f>
        <v>0</v>
      </c>
      <c r="Y32" s="349" t="b">
        <f>AND(V32&gt;=$AE$10,V32&lt;$AE$11)</f>
        <v>0</v>
      </c>
      <c r="Z32" s="374" t="b">
        <f>AND(V32&gt;=$AE$11,V32&lt;=$AE$12)</f>
        <v>1</v>
      </c>
      <c r="AA32" s="375" t="str">
        <f>+IF(X32=TRUE,$AC$12,IF(Y32=TRUE,$AC$11,IF(Z32=TRUE,$AC$10)))</f>
        <v>Alto</v>
      </c>
      <c r="AB32" s="327"/>
    </row>
    <row r="33" spans="1:39" s="200" customFormat="1" ht="15" x14ac:dyDescent="0.25">
      <c r="A33" s="353"/>
      <c r="B33" s="381"/>
      <c r="C33" s="382"/>
      <c r="D33" s="383"/>
      <c r="E33" s="383"/>
      <c r="F33" s="383"/>
      <c r="G33" s="383"/>
      <c r="H33" s="383"/>
      <c r="I33" s="383"/>
      <c r="J33" s="383"/>
      <c r="K33" s="383"/>
      <c r="L33" s="383"/>
      <c r="M33" s="376"/>
      <c r="N33" s="384"/>
      <c r="O33" s="385"/>
      <c r="P33" s="385"/>
      <c r="Q33" s="386"/>
      <c r="R33" s="386"/>
      <c r="S33" s="387"/>
      <c r="T33" s="347"/>
      <c r="U33" s="225"/>
      <c r="V33" s="388"/>
      <c r="W33" s="373"/>
      <c r="X33" s="389"/>
      <c r="Y33" s="389"/>
      <c r="Z33" s="389"/>
      <c r="AA33" s="390"/>
      <c r="AB33" s="226"/>
      <c r="AC33" s="199"/>
      <c r="AG33" s="207"/>
      <c r="AH33" s="207"/>
      <c r="AI33" s="207"/>
      <c r="AJ33" s="207"/>
      <c r="AK33" s="207"/>
      <c r="AL33" s="207"/>
      <c r="AM33" s="207"/>
    </row>
    <row r="34" spans="1:39" ht="12.75" customHeight="1" x14ac:dyDescent="0.25">
      <c r="A34" s="363"/>
      <c r="B34" s="391"/>
      <c r="C34" s="391"/>
      <c r="D34" s="226"/>
      <c r="E34" s="226"/>
      <c r="F34" s="226"/>
      <c r="G34" s="226"/>
      <c r="H34" s="226"/>
      <c r="I34" s="226"/>
      <c r="J34" s="226"/>
      <c r="K34" s="226"/>
      <c r="L34" s="226"/>
      <c r="M34" s="226"/>
      <c r="N34" s="392"/>
      <c r="O34" s="392"/>
      <c r="P34" s="392"/>
      <c r="Q34" s="393"/>
      <c r="R34" s="393"/>
      <c r="S34" s="392"/>
      <c r="T34" s="363"/>
      <c r="U34" s="200"/>
      <c r="V34" s="394"/>
      <c r="W34" s="395"/>
      <c r="X34" s="200"/>
      <c r="Y34" s="200"/>
      <c r="Z34" s="200"/>
      <c r="AA34" s="226"/>
      <c r="AB34" s="376"/>
    </row>
    <row r="35" spans="1:39" ht="12.75" customHeight="1" x14ac:dyDescent="0.25">
      <c r="A35" s="353"/>
      <c r="B35" s="941" t="s">
        <v>506</v>
      </c>
      <c r="C35" s="593" t="str">
        <f>+C13</f>
        <v>Supervisor (a):</v>
      </c>
      <c r="D35" s="509" t="s">
        <v>580</v>
      </c>
      <c r="E35" s="237" t="s">
        <v>1</v>
      </c>
      <c r="F35" s="237"/>
      <c r="G35" s="237"/>
      <c r="H35" s="237"/>
      <c r="I35" s="237"/>
      <c r="J35" s="237"/>
      <c r="K35" s="237"/>
      <c r="L35" s="237"/>
      <c r="M35" s="369" t="str">
        <f>+IF(V35="","",AA35)</f>
        <v>Alto</v>
      </c>
      <c r="N35" s="370" t="str">
        <f>+IF(M35="","",IF(M35=$AC$10,$AG$10,IF(M35=$AC$11,$AG$11,IF(M35=$AC$12,$AG$12))))</f>
        <v>Sí requiere acción.</v>
      </c>
      <c r="O35" s="398"/>
      <c r="P35" s="398"/>
      <c r="Q35" s="397"/>
      <c r="R35" s="397"/>
      <c r="S35" s="371"/>
      <c r="T35" s="347"/>
      <c r="V35" s="372">
        <f>+IF(COUNTA(D35:L35)=0,"",((COUNTIF(D35:L35,$AC$12)*1)+(COUNTIF(D35:L35,$AC$11)*2)+(COUNTIF(D35:L35,$AC$10)*3))/(COUNTIF(D35:L35,$AC$12)+(COUNTIF(D35:L35,$AC$11))+COUNTIF(D35:L35,$AC$10)))</f>
        <v>3</v>
      </c>
      <c r="W35" s="373"/>
      <c r="X35" s="349" t="b">
        <f>AND(V35&gt;=$AE$9,V35&lt;$AE$10)</f>
        <v>0</v>
      </c>
      <c r="Y35" s="349" t="b">
        <f>AND(V35&gt;=$AE$10,V35&lt;$AE$11)</f>
        <v>0</v>
      </c>
      <c r="Z35" s="374" t="b">
        <f>AND(V35&gt;=$AE$11,V35&lt;=$AE$12)</f>
        <v>1</v>
      </c>
      <c r="AA35" s="375" t="str">
        <f>+IF(X35=TRUE,$AC$12,IF(Y35=TRUE,$AC$11,IF(Z35=TRUE,$AC$10)))</f>
        <v>Alto</v>
      </c>
      <c r="AB35" s="376"/>
    </row>
    <row r="36" spans="1:39" ht="12.75" customHeight="1" x14ac:dyDescent="0.25">
      <c r="A36" s="353"/>
      <c r="B36" s="942"/>
      <c r="C36" s="593" t="str">
        <f>+C14</f>
        <v>Lider:</v>
      </c>
      <c r="D36" s="237"/>
      <c r="E36" s="509"/>
      <c r="F36" s="237"/>
      <c r="G36" s="237"/>
      <c r="H36" s="237"/>
      <c r="I36" s="237"/>
      <c r="J36" s="237"/>
      <c r="K36" s="237"/>
      <c r="L36" s="237"/>
      <c r="M36" s="369" t="str">
        <f>+IF(V36="","",AA36)</f>
        <v/>
      </c>
      <c r="N36" s="370" t="str">
        <f>+IF(M36="","",IF(M36=$AC$10,$AG$10,IF(M36=$AC$11,$AG$11,IF(M36=$AC$12,$AG$12))))</f>
        <v/>
      </c>
      <c r="O36" s="398"/>
      <c r="P36" s="398"/>
      <c r="Q36" s="397"/>
      <c r="R36" s="397"/>
      <c r="S36" s="371"/>
      <c r="T36" s="347"/>
      <c r="V36" s="372" t="str">
        <f>+IF(COUNTA(D36:L36)=0,"",((COUNTIF(D36:L36,$AC$12)*1)+(COUNTIF(D36:L36,$AC$11)*2)+(COUNTIF(D36:L36,$AC$10)*3))/(COUNTIF(D36:L36,$AC$12)+(COUNTIF(D36:L36,$AC$11))+COUNTIF(D36:L36,$AC$10)))</f>
        <v/>
      </c>
      <c r="W36" s="373"/>
      <c r="X36" s="349" t="b">
        <f>AND(V36&gt;=$AE$9,V36&lt;$AE$10)</f>
        <v>0</v>
      </c>
      <c r="Y36" s="349" t="b">
        <f>AND(V36&gt;=$AE$10,V36&lt;$AE$11)</f>
        <v>0</v>
      </c>
      <c r="Z36" s="374" t="b">
        <f>AND(V36&gt;=$AE$11,V36&lt;=$AE$12)</f>
        <v>0</v>
      </c>
      <c r="AA36" s="375" t="b">
        <f>+IF(X36=TRUE,$AC$12,IF(Y36=TRUE,$AC$11,IF(Z36=TRUE,$AC$10)))</f>
        <v>0</v>
      </c>
      <c r="AB36" s="376"/>
    </row>
    <row r="37" spans="1:39" ht="12.75" customHeight="1" x14ac:dyDescent="0.25">
      <c r="A37" s="353"/>
      <c r="B37" s="942"/>
      <c r="C37" s="593" t="str">
        <f>+C15</f>
        <v xml:space="preserve">Auditor: </v>
      </c>
      <c r="D37" s="237"/>
      <c r="E37" s="237"/>
      <c r="F37" s="509"/>
      <c r="G37" s="237"/>
      <c r="H37" s="237"/>
      <c r="I37" s="237"/>
      <c r="J37" s="237"/>
      <c r="K37" s="237"/>
      <c r="L37" s="237"/>
      <c r="M37" s="369" t="str">
        <f t="shared" ref="M37:M43" si="15">+IF(V37="","",AA37)</f>
        <v/>
      </c>
      <c r="N37" s="370" t="str">
        <f t="shared" ref="N37:N43" si="16">+IF(M37="","",IF(M37=$AC$10,$AG$10,IF(M37=$AC$11,$AG$11,IF(M37=$AC$12,$AG$12))))</f>
        <v/>
      </c>
      <c r="O37" s="398"/>
      <c r="P37" s="398"/>
      <c r="Q37" s="397"/>
      <c r="R37" s="397"/>
      <c r="S37" s="371"/>
      <c r="T37" s="347"/>
      <c r="V37" s="377" t="str">
        <f t="shared" ref="V37:V43" si="17">+IF(COUNTA(D37:L37)=0,"",((COUNTIF(D37:L37,$AC$12)*1)+(COUNTIF(D37:L37,$AC$11)*2)+(COUNTIF(D37:L37,$AC$10)*3))/(COUNTIF(D37:L37,$AC$12)+(COUNTIF(D37:L37,$AC$11))+COUNTIF(D37:L37,$AC$10)))</f>
        <v/>
      </c>
      <c r="W37" s="373"/>
      <c r="X37" s="349" t="b">
        <f t="shared" ref="X37:X39" si="18">AND(V37&gt;=$AE$9,V37&lt;$AE$10)</f>
        <v>0</v>
      </c>
      <c r="Y37" s="349" t="b">
        <f t="shared" ref="Y37:Y39" si="19">AND(V37&gt;=$AE$10,V37&lt;$AE$11)</f>
        <v>0</v>
      </c>
      <c r="Z37" s="374" t="b">
        <f t="shared" ref="Z37:Z39" si="20">AND(V37&gt;=$AE$11,V37&lt;=$AE$12)</f>
        <v>0</v>
      </c>
      <c r="AA37" s="375" t="b">
        <f t="shared" ref="AA37:AA39" si="21">+IF(X37=TRUE,$AC$12,IF(Y37=TRUE,$AC$11,IF(Z37=TRUE,$AC$10)))</f>
        <v>0</v>
      </c>
      <c r="AB37" s="376"/>
    </row>
    <row r="38" spans="1:39" ht="12.75" customHeight="1" x14ac:dyDescent="0.25">
      <c r="A38" s="353"/>
      <c r="B38" s="942"/>
      <c r="C38" s="593" t="str">
        <f t="shared" ref="C38:C43" si="22">+C16</f>
        <v xml:space="preserve">Auditor: </v>
      </c>
      <c r="D38" s="237"/>
      <c r="E38" s="237"/>
      <c r="F38" s="237"/>
      <c r="G38" s="509"/>
      <c r="H38" s="237"/>
      <c r="I38" s="237"/>
      <c r="J38" s="237"/>
      <c r="K38" s="237"/>
      <c r="L38" s="237"/>
      <c r="M38" s="369" t="str">
        <f t="shared" si="15"/>
        <v/>
      </c>
      <c r="N38" s="370" t="str">
        <f t="shared" si="16"/>
        <v/>
      </c>
      <c r="O38" s="398"/>
      <c r="P38" s="398"/>
      <c r="Q38" s="397"/>
      <c r="R38" s="397"/>
      <c r="S38" s="371"/>
      <c r="T38" s="347"/>
      <c r="V38" s="377" t="str">
        <f t="shared" si="17"/>
        <v/>
      </c>
      <c r="W38" s="373"/>
      <c r="X38" s="349" t="b">
        <f t="shared" si="18"/>
        <v>0</v>
      </c>
      <c r="Y38" s="349" t="b">
        <f t="shared" si="19"/>
        <v>0</v>
      </c>
      <c r="Z38" s="374" t="b">
        <f t="shared" si="20"/>
        <v>0</v>
      </c>
      <c r="AA38" s="375" t="b">
        <f t="shared" si="21"/>
        <v>0</v>
      </c>
      <c r="AB38" s="376"/>
    </row>
    <row r="39" spans="1:39" ht="12.75" customHeight="1" x14ac:dyDescent="0.25">
      <c r="A39" s="353"/>
      <c r="B39" s="942"/>
      <c r="C39" s="593" t="str">
        <f t="shared" si="22"/>
        <v xml:space="preserve">Auditor: </v>
      </c>
      <c r="D39" s="237"/>
      <c r="E39" s="237"/>
      <c r="F39" s="237"/>
      <c r="G39" s="237"/>
      <c r="H39" s="509"/>
      <c r="I39" s="237"/>
      <c r="J39" s="237"/>
      <c r="K39" s="237"/>
      <c r="L39" s="237"/>
      <c r="M39" s="369" t="str">
        <f t="shared" si="15"/>
        <v/>
      </c>
      <c r="N39" s="370" t="str">
        <f t="shared" si="16"/>
        <v/>
      </c>
      <c r="O39" s="398"/>
      <c r="P39" s="398"/>
      <c r="Q39" s="397"/>
      <c r="R39" s="397"/>
      <c r="S39" s="371"/>
      <c r="T39" s="347"/>
      <c r="V39" s="377" t="str">
        <f t="shared" si="17"/>
        <v/>
      </c>
      <c r="W39" s="373"/>
      <c r="X39" s="349" t="b">
        <f t="shared" si="18"/>
        <v>0</v>
      </c>
      <c r="Y39" s="349" t="b">
        <f t="shared" si="19"/>
        <v>0</v>
      </c>
      <c r="Z39" s="374" t="b">
        <f t="shared" si="20"/>
        <v>0</v>
      </c>
      <c r="AA39" s="375" t="b">
        <f t="shared" si="21"/>
        <v>0</v>
      </c>
      <c r="AB39" s="376"/>
    </row>
    <row r="40" spans="1:39" ht="12.75" customHeight="1" x14ac:dyDescent="0.25">
      <c r="A40" s="353"/>
      <c r="B40" s="942"/>
      <c r="C40" s="593" t="str">
        <f t="shared" si="22"/>
        <v xml:space="preserve">Auditor: </v>
      </c>
      <c r="D40" s="237"/>
      <c r="E40" s="237"/>
      <c r="F40" s="237"/>
      <c r="G40" s="237"/>
      <c r="H40" s="237"/>
      <c r="I40" s="509"/>
      <c r="J40" s="237"/>
      <c r="K40" s="237"/>
      <c r="L40" s="237"/>
      <c r="M40" s="369" t="str">
        <f t="shared" si="15"/>
        <v/>
      </c>
      <c r="N40" s="370" t="str">
        <f t="shared" si="16"/>
        <v/>
      </c>
      <c r="O40" s="398"/>
      <c r="P40" s="398"/>
      <c r="Q40" s="397"/>
      <c r="R40" s="397"/>
      <c r="S40" s="371"/>
      <c r="T40" s="347"/>
      <c r="V40" s="377" t="str">
        <f t="shared" si="17"/>
        <v/>
      </c>
      <c r="W40" s="373"/>
      <c r="X40" s="349" t="b">
        <f>AND(V40&gt;=$AE$9,V40&lt;$AE$10)</f>
        <v>0</v>
      </c>
      <c r="Y40" s="349" t="b">
        <f>AND(V40&gt;=$AE$10,V40&lt;$AE$11)</f>
        <v>0</v>
      </c>
      <c r="Z40" s="374" t="b">
        <f>AND(V40&gt;=$AE$11,V40&lt;=$AE$12)</f>
        <v>0</v>
      </c>
      <c r="AA40" s="375" t="b">
        <f>+IF(X40=TRUE,$AC$12,IF(Y40=TRUE,$AC$11,IF(Z40=TRUE,$AC$10)))</f>
        <v>0</v>
      </c>
      <c r="AB40" s="376"/>
    </row>
    <row r="41" spans="1:39" ht="12.75" customHeight="1" x14ac:dyDescent="0.25">
      <c r="A41" s="353"/>
      <c r="B41" s="942"/>
      <c r="C41" s="593" t="str">
        <f t="shared" si="22"/>
        <v xml:space="preserve">Auditor: </v>
      </c>
      <c r="D41" s="237"/>
      <c r="E41" s="237"/>
      <c r="F41" s="237"/>
      <c r="G41" s="237"/>
      <c r="H41" s="237"/>
      <c r="I41" s="237"/>
      <c r="J41" s="509"/>
      <c r="K41" s="237"/>
      <c r="L41" s="237"/>
      <c r="M41" s="369" t="str">
        <f t="shared" si="15"/>
        <v/>
      </c>
      <c r="N41" s="370" t="str">
        <f t="shared" si="16"/>
        <v/>
      </c>
      <c r="O41" s="398"/>
      <c r="P41" s="398"/>
      <c r="Q41" s="397"/>
      <c r="R41" s="397"/>
      <c r="S41" s="371"/>
      <c r="T41" s="347"/>
      <c r="V41" s="377" t="str">
        <f t="shared" si="17"/>
        <v/>
      </c>
      <c r="W41" s="373"/>
      <c r="X41" s="349" t="b">
        <f>AND(V41&gt;=$AE$9,V41&lt;$AE$10)</f>
        <v>0</v>
      </c>
      <c r="Y41" s="349" t="b">
        <f>AND(V41&gt;=$AE$10,V41&lt;$AE$11)</f>
        <v>0</v>
      </c>
      <c r="Z41" s="374" t="b">
        <f>AND(V41&gt;=$AE$11,V41&lt;=$AE$12)</f>
        <v>0</v>
      </c>
      <c r="AA41" s="375" t="b">
        <f>+IF(X41=TRUE,$AC$12,IF(Y41=TRUE,$AC$11,IF(Z41=TRUE,$AC$10)))</f>
        <v>0</v>
      </c>
      <c r="AB41" s="376"/>
    </row>
    <row r="42" spans="1:39" ht="12.75" customHeight="1" x14ac:dyDescent="0.25">
      <c r="A42" s="353"/>
      <c r="B42" s="942"/>
      <c r="C42" s="593" t="str">
        <f t="shared" si="22"/>
        <v xml:space="preserve">Auditor: </v>
      </c>
      <c r="D42" s="237"/>
      <c r="E42" s="237"/>
      <c r="F42" s="237"/>
      <c r="G42" s="237"/>
      <c r="H42" s="237"/>
      <c r="I42" s="237"/>
      <c r="J42" s="237"/>
      <c r="K42" s="509"/>
      <c r="L42" s="237"/>
      <c r="M42" s="369" t="str">
        <f t="shared" si="15"/>
        <v/>
      </c>
      <c r="N42" s="370" t="str">
        <f t="shared" si="16"/>
        <v/>
      </c>
      <c r="O42" s="398"/>
      <c r="P42" s="398"/>
      <c r="Q42" s="397"/>
      <c r="R42" s="397"/>
      <c r="S42" s="371"/>
      <c r="T42" s="347"/>
      <c r="V42" s="377" t="str">
        <f t="shared" si="17"/>
        <v/>
      </c>
      <c r="W42" s="373"/>
      <c r="X42" s="349" t="b">
        <f>AND(V42&gt;=$AE$9,V42&lt;$AE$10)</f>
        <v>0</v>
      </c>
      <c r="Y42" s="349" t="b">
        <f>AND(V42&gt;=$AE$10,V42&lt;$AE$11)</f>
        <v>0</v>
      </c>
      <c r="Z42" s="374" t="b">
        <f>AND(V42&gt;=$AE$11,V42&lt;=$AE$12)</f>
        <v>0</v>
      </c>
      <c r="AA42" s="375" t="b">
        <f>+IF(X42=TRUE,$AC$12,IF(Y42=TRUE,$AC$11,IF(Z42=TRUE,$AC$10)))</f>
        <v>0</v>
      </c>
      <c r="AB42" s="376"/>
    </row>
    <row r="43" spans="1:39" s="318" customFormat="1" ht="12.75" customHeight="1" x14ac:dyDescent="0.25">
      <c r="A43" s="353"/>
      <c r="B43" s="943"/>
      <c r="C43" s="593" t="str">
        <f t="shared" si="22"/>
        <v xml:space="preserve">Auditor: </v>
      </c>
      <c r="D43" s="237"/>
      <c r="E43" s="237"/>
      <c r="F43" s="237"/>
      <c r="G43" s="237"/>
      <c r="H43" s="237"/>
      <c r="I43" s="237"/>
      <c r="J43" s="237" t="s">
        <v>1</v>
      </c>
      <c r="K43" s="237"/>
      <c r="L43" s="509"/>
      <c r="M43" s="369" t="str">
        <f t="shared" si="15"/>
        <v>Alto</v>
      </c>
      <c r="N43" s="370" t="str">
        <f t="shared" si="16"/>
        <v>Sí requiere acción.</v>
      </c>
      <c r="O43" s="398"/>
      <c r="P43" s="398"/>
      <c r="Q43" s="397"/>
      <c r="R43" s="397"/>
      <c r="S43" s="371"/>
      <c r="T43" s="347"/>
      <c r="U43" s="225"/>
      <c r="V43" s="380">
        <f t="shared" si="17"/>
        <v>3</v>
      </c>
      <c r="W43" s="373"/>
      <c r="X43" s="349" t="b">
        <f>AND(V43&gt;=$AE$9,V43&lt;$AE$10)</f>
        <v>0</v>
      </c>
      <c r="Y43" s="349" t="b">
        <f>AND(V43&gt;=$AE$10,V43&lt;$AE$11)</f>
        <v>0</v>
      </c>
      <c r="Z43" s="374" t="b">
        <f>AND(V43&gt;=$AE$11,V43&lt;=$AE$12)</f>
        <v>1</v>
      </c>
      <c r="AA43" s="375" t="str">
        <f>+IF(X43=TRUE,$AC$12,IF(Y43=TRUE,$AC$11,IF(Z43=TRUE,$AC$10)))</f>
        <v>Alto</v>
      </c>
      <c r="AB43" s="327"/>
    </row>
    <row r="44" spans="1:39" s="200" customFormat="1" ht="15" x14ac:dyDescent="0.25">
      <c r="A44" s="353"/>
      <c r="B44" s="381"/>
      <c r="C44" s="382"/>
      <c r="D44" s="383"/>
      <c r="E44" s="383"/>
      <c r="F44" s="383"/>
      <c r="G44" s="383"/>
      <c r="H44" s="383"/>
      <c r="I44" s="383"/>
      <c r="J44" s="383"/>
      <c r="K44" s="383"/>
      <c r="L44" s="383"/>
      <c r="M44" s="376"/>
      <c r="N44" s="384"/>
      <c r="O44" s="385"/>
      <c r="P44" s="385"/>
      <c r="Q44" s="386"/>
      <c r="R44" s="386"/>
      <c r="S44" s="387"/>
      <c r="T44" s="347"/>
      <c r="U44" s="225"/>
      <c r="V44" s="388"/>
      <c r="W44" s="373"/>
      <c r="X44" s="389"/>
      <c r="Y44" s="389"/>
      <c r="Z44" s="389"/>
      <c r="AA44" s="390"/>
      <c r="AB44" s="226"/>
      <c r="AC44" s="199"/>
      <c r="AG44" s="207"/>
      <c r="AH44" s="207"/>
      <c r="AI44" s="207"/>
      <c r="AJ44" s="207"/>
      <c r="AK44" s="207"/>
      <c r="AL44" s="207"/>
      <c r="AM44" s="207"/>
    </row>
    <row r="45" spans="1:39" ht="12.75" customHeight="1" x14ac:dyDescent="0.25">
      <c r="A45" s="363"/>
      <c r="B45" s="391"/>
      <c r="C45" s="391"/>
      <c r="D45" s="226"/>
      <c r="E45" s="226"/>
      <c r="F45" s="226"/>
      <c r="G45" s="226"/>
      <c r="H45" s="226"/>
      <c r="I45" s="226"/>
      <c r="J45" s="226"/>
      <c r="K45" s="226"/>
      <c r="L45" s="226"/>
      <c r="M45" s="226"/>
      <c r="N45" s="392"/>
      <c r="O45" s="392"/>
      <c r="P45" s="392"/>
      <c r="Q45" s="393"/>
      <c r="R45" s="393"/>
      <c r="S45" s="392"/>
      <c r="T45" s="363"/>
      <c r="U45" s="200"/>
      <c r="V45" s="394"/>
      <c r="W45" s="395"/>
      <c r="X45" s="200"/>
      <c r="Y45" s="200"/>
      <c r="Z45" s="200"/>
      <c r="AA45" s="226"/>
      <c r="AB45" s="376"/>
    </row>
    <row r="46" spans="1:39" ht="12.75" customHeight="1" x14ac:dyDescent="0.25">
      <c r="A46" s="353"/>
      <c r="B46" s="941" t="s">
        <v>508</v>
      </c>
      <c r="C46" s="593" t="str">
        <f>+C13</f>
        <v>Supervisor (a):</v>
      </c>
      <c r="D46" s="509"/>
      <c r="E46" s="237" t="s">
        <v>1</v>
      </c>
      <c r="F46" s="237"/>
      <c r="G46" s="237"/>
      <c r="H46" s="237" t="s">
        <v>1</v>
      </c>
      <c r="I46" s="237"/>
      <c r="J46" s="237"/>
      <c r="K46" s="237"/>
      <c r="L46" s="237"/>
      <c r="M46" s="369" t="str">
        <f>+IF(V46="","",AA46)</f>
        <v>Alto</v>
      </c>
      <c r="N46" s="370" t="str">
        <f>+IF(M46="","",IF(M46=$AC$10,$AG$10,IF(M46=$AC$11,$AG$11,IF(M46=$AC$12,$AG$12))))</f>
        <v>Sí requiere acción.</v>
      </c>
      <c r="O46" s="398"/>
      <c r="P46" s="398"/>
      <c r="Q46" s="397"/>
      <c r="R46" s="397"/>
      <c r="S46" s="371"/>
      <c r="T46" s="347"/>
      <c r="V46" s="372">
        <f>+IF(COUNTA(D46:L46)=0,"",((COUNTIF(D46:L46,$AC$12)*1)+(COUNTIF(D46:L46,$AC$11)*2)+(COUNTIF(D46:L46,$AC$10)*3))/(COUNTIF(D46:L46,$AC$12)+(COUNTIF(D46:L46,$AC$11))+COUNTIF(D46:L46,$AC$10)))</f>
        <v>3</v>
      </c>
      <c r="W46" s="373"/>
      <c r="X46" s="349" t="b">
        <f>AND(V46&gt;=$AE$9,V46&lt;$AE$10)</f>
        <v>0</v>
      </c>
      <c r="Y46" s="349" t="b">
        <f>AND(V46&gt;=$AE$10,V46&lt;$AE$11)</f>
        <v>0</v>
      </c>
      <c r="Z46" s="374" t="b">
        <f>AND(V46&gt;=$AE$11,V46&lt;=$AE$12)</f>
        <v>1</v>
      </c>
      <c r="AA46" s="375" t="str">
        <f>+IF(X46=TRUE,$AC$12,IF(Y46=TRUE,$AC$11,IF(Z46=TRUE,$AC$10)))</f>
        <v>Alto</v>
      </c>
      <c r="AB46" s="376"/>
    </row>
    <row r="47" spans="1:39" ht="12.75" customHeight="1" x14ac:dyDescent="0.25">
      <c r="A47" s="353"/>
      <c r="B47" s="942"/>
      <c r="C47" s="593" t="str">
        <f>+C14</f>
        <v>Lider:</v>
      </c>
      <c r="D47" s="237"/>
      <c r="E47" s="509"/>
      <c r="F47" s="237"/>
      <c r="G47" s="237"/>
      <c r="H47" s="237"/>
      <c r="I47" s="237"/>
      <c r="J47" s="237"/>
      <c r="K47" s="237"/>
      <c r="L47" s="237"/>
      <c r="M47" s="369" t="str">
        <f>+IF(V47="","",AA47)</f>
        <v/>
      </c>
      <c r="N47" s="370" t="str">
        <f>+IF(M47="","",IF(M47=$AC$10,$AG$10,IF(M47=$AC$11,$AG$11,IF(M47=$AC$12,$AG$12))))</f>
        <v/>
      </c>
      <c r="O47" s="398"/>
      <c r="P47" s="398"/>
      <c r="Q47" s="397"/>
      <c r="R47" s="397"/>
      <c r="S47" s="371"/>
      <c r="T47" s="347"/>
      <c r="V47" s="372" t="str">
        <f>+IF(COUNTA(D47:L47)=0,"",((COUNTIF(D47:L47,$AC$12)*1)+(COUNTIF(D47:L47,$AC$11)*2)+(COUNTIF(D47:L47,$AC$10)*3))/(COUNTIF(D47:L47,$AC$12)+(COUNTIF(D47:L47,$AC$11))+COUNTIF(D47:L47,$AC$10)))</f>
        <v/>
      </c>
      <c r="W47" s="373"/>
      <c r="X47" s="349" t="b">
        <f>AND(V47&gt;=$AE$9,V47&lt;$AE$10)</f>
        <v>0</v>
      </c>
      <c r="Y47" s="349" t="b">
        <f>AND(V47&gt;=$AE$10,V47&lt;$AE$11)</f>
        <v>0</v>
      </c>
      <c r="Z47" s="374" t="b">
        <f>AND(V47&gt;=$AE$11,V47&lt;=$AE$12)</f>
        <v>0</v>
      </c>
      <c r="AA47" s="375" t="b">
        <f>+IF(X47=TRUE,$AC$12,IF(Y47=TRUE,$AC$11,IF(Z47=TRUE,$AC$10)))</f>
        <v>0</v>
      </c>
      <c r="AB47" s="376"/>
    </row>
    <row r="48" spans="1:39" ht="12.75" customHeight="1" x14ac:dyDescent="0.25">
      <c r="A48" s="353"/>
      <c r="B48" s="942"/>
      <c r="C48" s="593" t="str">
        <f>+C15</f>
        <v xml:space="preserve">Auditor: </v>
      </c>
      <c r="D48" s="237"/>
      <c r="E48" s="237"/>
      <c r="F48" s="509"/>
      <c r="G48" s="237"/>
      <c r="H48" s="237"/>
      <c r="I48" s="237"/>
      <c r="J48" s="237"/>
      <c r="K48" s="237"/>
      <c r="L48" s="237"/>
      <c r="M48" s="369" t="str">
        <f t="shared" ref="M48:M51" si="23">+IF(V48="","",AA48)</f>
        <v/>
      </c>
      <c r="N48" s="370" t="str">
        <f t="shared" ref="N48:N51" si="24">+IF(M48="","",IF(M48=$AC$10,$AG$10,IF(M48=$AC$11,$AG$11,IF(M48=$AC$12,$AG$12))))</f>
        <v/>
      </c>
      <c r="O48" s="398"/>
      <c r="P48" s="398"/>
      <c r="Q48" s="397"/>
      <c r="R48" s="397"/>
      <c r="S48" s="371"/>
      <c r="T48" s="347"/>
      <c r="V48" s="377" t="str">
        <f t="shared" ref="V48:V54" si="25">+IF(COUNTA(D48:L48)=0,"",((COUNTIF(D48:L48,$AC$12)*1)+(COUNTIF(D48:L48,$AC$11)*2)+(COUNTIF(D48:L48,$AC$10)*3))/(COUNTIF(D48:L48,$AC$12)+(COUNTIF(D48:L48,$AC$11))+COUNTIF(D48:L48,$AC$10)))</f>
        <v/>
      </c>
      <c r="W48" s="373"/>
      <c r="X48" s="349" t="b">
        <f t="shared" ref="X48:X50" si="26">AND(V48&gt;=$AE$9,V48&lt;$AE$10)</f>
        <v>0</v>
      </c>
      <c r="Y48" s="349" t="b">
        <f t="shared" ref="Y48:Y50" si="27">AND(V48&gt;=$AE$10,V48&lt;$AE$11)</f>
        <v>0</v>
      </c>
      <c r="Z48" s="374" t="b">
        <f t="shared" ref="Z48:Z50" si="28">AND(V48&gt;=$AE$11,V48&lt;=$AE$12)</f>
        <v>0</v>
      </c>
      <c r="AA48" s="375" t="b">
        <f t="shared" ref="AA48:AA50" si="29">+IF(X48=TRUE,$AC$12,IF(Y48=TRUE,$AC$11,IF(Z48=TRUE,$AC$10)))</f>
        <v>0</v>
      </c>
      <c r="AB48" s="376"/>
    </row>
    <row r="49" spans="1:39" ht="12.75" customHeight="1" x14ac:dyDescent="0.25">
      <c r="A49" s="353"/>
      <c r="B49" s="942"/>
      <c r="C49" s="593" t="str">
        <f t="shared" ref="C49:C54" si="30">+C16</f>
        <v xml:space="preserve">Auditor: </v>
      </c>
      <c r="D49" s="237"/>
      <c r="E49" s="237"/>
      <c r="F49" s="237"/>
      <c r="G49" s="509"/>
      <c r="H49" s="237"/>
      <c r="I49" s="237"/>
      <c r="J49" s="237"/>
      <c r="K49" s="237"/>
      <c r="L49" s="237"/>
      <c r="M49" s="369" t="str">
        <f t="shared" si="23"/>
        <v/>
      </c>
      <c r="N49" s="370" t="str">
        <f t="shared" si="24"/>
        <v/>
      </c>
      <c r="O49" s="398"/>
      <c r="P49" s="398"/>
      <c r="Q49" s="397"/>
      <c r="R49" s="397"/>
      <c r="S49" s="371"/>
      <c r="T49" s="347"/>
      <c r="V49" s="377" t="str">
        <f t="shared" si="25"/>
        <v/>
      </c>
      <c r="W49" s="373"/>
      <c r="X49" s="349" t="b">
        <f t="shared" si="26"/>
        <v>0</v>
      </c>
      <c r="Y49" s="349" t="b">
        <f t="shared" si="27"/>
        <v>0</v>
      </c>
      <c r="Z49" s="374" t="b">
        <f t="shared" si="28"/>
        <v>0</v>
      </c>
      <c r="AA49" s="375" t="b">
        <f t="shared" si="29"/>
        <v>0</v>
      </c>
      <c r="AB49" s="376"/>
    </row>
    <row r="50" spans="1:39" ht="12.75" customHeight="1" x14ac:dyDescent="0.25">
      <c r="A50" s="353"/>
      <c r="B50" s="942"/>
      <c r="C50" s="593" t="str">
        <f t="shared" si="30"/>
        <v xml:space="preserve">Auditor: </v>
      </c>
      <c r="D50" s="237"/>
      <c r="E50" s="237"/>
      <c r="F50" s="237"/>
      <c r="G50" s="237"/>
      <c r="H50" s="509"/>
      <c r="I50" s="237"/>
      <c r="J50" s="237"/>
      <c r="K50" s="237"/>
      <c r="L50" s="237"/>
      <c r="M50" s="369" t="str">
        <f t="shared" si="23"/>
        <v/>
      </c>
      <c r="N50" s="370" t="str">
        <f t="shared" si="24"/>
        <v/>
      </c>
      <c r="O50" s="398"/>
      <c r="P50" s="398"/>
      <c r="Q50" s="397"/>
      <c r="R50" s="397"/>
      <c r="S50" s="371"/>
      <c r="T50" s="347"/>
      <c r="V50" s="377" t="str">
        <f t="shared" si="25"/>
        <v/>
      </c>
      <c r="W50" s="373"/>
      <c r="X50" s="349" t="b">
        <f t="shared" si="26"/>
        <v>0</v>
      </c>
      <c r="Y50" s="349" t="b">
        <f t="shared" si="27"/>
        <v>0</v>
      </c>
      <c r="Z50" s="374" t="b">
        <f t="shared" si="28"/>
        <v>0</v>
      </c>
      <c r="AA50" s="375" t="b">
        <f t="shared" si="29"/>
        <v>0</v>
      </c>
      <c r="AB50" s="376"/>
    </row>
    <row r="51" spans="1:39" ht="12.75" customHeight="1" x14ac:dyDescent="0.25">
      <c r="A51" s="353"/>
      <c r="B51" s="942"/>
      <c r="C51" s="593" t="str">
        <f t="shared" si="30"/>
        <v xml:space="preserve">Auditor: </v>
      </c>
      <c r="D51" s="237"/>
      <c r="E51" s="237"/>
      <c r="F51" s="237"/>
      <c r="G51" s="237"/>
      <c r="H51" s="237"/>
      <c r="I51" s="509"/>
      <c r="J51" s="237"/>
      <c r="K51" s="237"/>
      <c r="L51" s="237"/>
      <c r="M51" s="369" t="str">
        <f t="shared" si="23"/>
        <v/>
      </c>
      <c r="N51" s="370" t="str">
        <f t="shared" si="24"/>
        <v/>
      </c>
      <c r="O51" s="398"/>
      <c r="P51" s="398"/>
      <c r="Q51" s="397"/>
      <c r="R51" s="397"/>
      <c r="S51" s="371"/>
      <c r="T51" s="347"/>
      <c r="V51" s="377" t="str">
        <f t="shared" si="25"/>
        <v/>
      </c>
      <c r="W51" s="373"/>
      <c r="X51" s="349" t="b">
        <f>AND(V51&gt;=$AE$9,V51&lt;$AE$10)</f>
        <v>0</v>
      </c>
      <c r="Y51" s="349" t="b">
        <f>AND(V51&gt;=$AE$10,V51&lt;$AE$11)</f>
        <v>0</v>
      </c>
      <c r="Z51" s="374" t="b">
        <f>AND(V51&gt;=$AE$11,V51&lt;=$AE$12)</f>
        <v>0</v>
      </c>
      <c r="AA51" s="375" t="b">
        <f>+IF(X51=TRUE,$AC$12,IF(Y51=TRUE,$AC$11,IF(Z51=TRUE,$AC$10)))</f>
        <v>0</v>
      </c>
      <c r="AB51" s="376"/>
    </row>
    <row r="52" spans="1:39" ht="12.75" customHeight="1" x14ac:dyDescent="0.25">
      <c r="A52" s="353"/>
      <c r="B52" s="942"/>
      <c r="C52" s="593" t="str">
        <f t="shared" si="30"/>
        <v xml:space="preserve">Auditor: </v>
      </c>
      <c r="D52" s="237"/>
      <c r="E52" s="237"/>
      <c r="F52" s="237"/>
      <c r="G52" s="237"/>
      <c r="H52" s="237"/>
      <c r="I52" s="237"/>
      <c r="J52" s="509"/>
      <c r="K52" s="237" t="s">
        <v>1</v>
      </c>
      <c r="L52" s="237"/>
      <c r="M52" s="369" t="str">
        <f>+IF(V52="","",AA52)</f>
        <v>Alto</v>
      </c>
      <c r="N52" s="370" t="str">
        <f>+IF(M52="","",IF(M52=$AC$10,$AG$10,IF(M52=$AC$11,$AG$11,IF(M52=$AC$12,$AG$12))))</f>
        <v>Sí requiere acción.</v>
      </c>
      <c r="O52" s="398"/>
      <c r="P52" s="398"/>
      <c r="Q52" s="397"/>
      <c r="R52" s="397"/>
      <c r="S52" s="371"/>
      <c r="T52" s="347"/>
      <c r="V52" s="377">
        <f t="shared" si="25"/>
        <v>3</v>
      </c>
      <c r="W52" s="373"/>
      <c r="X52" s="349" t="b">
        <f>AND(V52&gt;=$AE$9,V52&lt;$AE$10)</f>
        <v>0</v>
      </c>
      <c r="Y52" s="349" t="b">
        <f>AND(V52&gt;=$AE$10,V52&lt;$AE$11)</f>
        <v>0</v>
      </c>
      <c r="Z52" s="374" t="b">
        <f>AND(V52&gt;=$AE$11,V52&lt;=$AE$12)</f>
        <v>1</v>
      </c>
      <c r="AA52" s="375" t="str">
        <f>+IF(X52=TRUE,$AC$12,IF(Y52=TRUE,$AC$11,IF(Z52=TRUE,$AC$10)))</f>
        <v>Alto</v>
      </c>
      <c r="AB52" s="376"/>
    </row>
    <row r="53" spans="1:39" ht="12.75" customHeight="1" x14ac:dyDescent="0.25">
      <c r="A53" s="353"/>
      <c r="B53" s="942"/>
      <c r="C53" s="593" t="str">
        <f t="shared" si="30"/>
        <v xml:space="preserve">Auditor: </v>
      </c>
      <c r="D53" s="237"/>
      <c r="E53" s="237"/>
      <c r="F53" s="237"/>
      <c r="G53" s="237"/>
      <c r="H53" s="237"/>
      <c r="I53" s="237"/>
      <c r="J53" s="237"/>
      <c r="K53" s="509"/>
      <c r="L53" s="237"/>
      <c r="M53" s="369" t="str">
        <f>+IF(V53="","",AA53)</f>
        <v/>
      </c>
      <c r="N53" s="370" t="str">
        <f>+IF(M53="","",IF(M53=$AC$10,$AG$10,IF(M53=$AC$11,$AG$11,IF(M53=$AC$12,$AG$12))))</f>
        <v/>
      </c>
      <c r="O53" s="398"/>
      <c r="P53" s="398"/>
      <c r="Q53" s="397"/>
      <c r="R53" s="397"/>
      <c r="S53" s="371"/>
      <c r="T53" s="347"/>
      <c r="V53" s="377" t="str">
        <f t="shared" si="25"/>
        <v/>
      </c>
      <c r="W53" s="373"/>
      <c r="X53" s="349" t="b">
        <f>AND(V53&gt;=$AE$9,V53&lt;$AE$10)</f>
        <v>0</v>
      </c>
      <c r="Y53" s="349" t="b">
        <f>AND(V53&gt;=$AE$10,V53&lt;$AE$11)</f>
        <v>0</v>
      </c>
      <c r="Z53" s="374" t="b">
        <f>AND(V53&gt;=$AE$11,V53&lt;=$AE$12)</f>
        <v>0</v>
      </c>
      <c r="AA53" s="375" t="b">
        <f>+IF(X53=TRUE,$AC$12,IF(Y53=TRUE,$AC$11,IF(Z53=TRUE,$AC$10)))</f>
        <v>0</v>
      </c>
      <c r="AB53" s="376"/>
    </row>
    <row r="54" spans="1:39" s="318" customFormat="1" ht="12.75" customHeight="1" x14ac:dyDescent="0.25">
      <c r="A54" s="353"/>
      <c r="B54" s="943"/>
      <c r="C54" s="593" t="str">
        <f t="shared" si="30"/>
        <v xml:space="preserve">Auditor: </v>
      </c>
      <c r="D54" s="237"/>
      <c r="E54" s="237"/>
      <c r="F54" s="237"/>
      <c r="G54" s="237"/>
      <c r="H54" s="237"/>
      <c r="I54" s="237"/>
      <c r="J54" s="237" t="s">
        <v>1</v>
      </c>
      <c r="K54" s="237"/>
      <c r="L54" s="509"/>
      <c r="M54" s="369" t="str">
        <f>+IF(V54="","",AA54)</f>
        <v>Alto</v>
      </c>
      <c r="N54" s="370" t="str">
        <f>+IF(M54="","",IF(M54=$AC$10,$AG$10,IF(M54=$AC$11,$AG$11,IF(M54=$AC$12,$AG$12))))</f>
        <v>Sí requiere acción.</v>
      </c>
      <c r="O54" s="398"/>
      <c r="P54" s="398"/>
      <c r="Q54" s="397"/>
      <c r="R54" s="397"/>
      <c r="S54" s="371"/>
      <c r="T54" s="347"/>
      <c r="U54" s="225"/>
      <c r="V54" s="380">
        <f t="shared" si="25"/>
        <v>3</v>
      </c>
      <c r="W54" s="373"/>
      <c r="X54" s="349" t="b">
        <f>AND(V54&gt;=$AE$9,V54&lt;$AE$10)</f>
        <v>0</v>
      </c>
      <c r="Y54" s="349" t="b">
        <f>AND(V54&gt;=$AE$10,V54&lt;$AE$11)</f>
        <v>0</v>
      </c>
      <c r="Z54" s="374" t="b">
        <f>AND(V54&gt;=$AE$11,V54&lt;=$AE$12)</f>
        <v>1</v>
      </c>
      <c r="AA54" s="375" t="str">
        <f>+IF(X54=TRUE,$AC$12,IF(Y54=TRUE,$AC$11,IF(Z54=TRUE,$AC$10)))</f>
        <v>Alto</v>
      </c>
      <c r="AB54" s="327"/>
    </row>
    <row r="55" spans="1:39" s="200" customFormat="1" ht="15" x14ac:dyDescent="0.25">
      <c r="A55" s="353"/>
      <c r="B55" s="381"/>
      <c r="C55" s="382"/>
      <c r="D55" s="383"/>
      <c r="E55" s="383"/>
      <c r="F55" s="383"/>
      <c r="G55" s="383"/>
      <c r="H55" s="383"/>
      <c r="I55" s="383"/>
      <c r="J55" s="383"/>
      <c r="K55" s="383"/>
      <c r="L55" s="383"/>
      <c r="M55" s="376"/>
      <c r="N55" s="384"/>
      <c r="O55" s="385"/>
      <c r="P55" s="385"/>
      <c r="Q55" s="386"/>
      <c r="R55" s="386"/>
      <c r="S55" s="387"/>
      <c r="T55" s="347"/>
      <c r="U55" s="225"/>
      <c r="V55" s="388"/>
      <c r="W55" s="373"/>
      <c r="X55" s="389"/>
      <c r="Y55" s="389"/>
      <c r="Z55" s="389"/>
      <c r="AA55" s="390"/>
      <c r="AB55" s="226"/>
      <c r="AC55" s="199"/>
      <c r="AG55" s="207"/>
      <c r="AH55" s="207"/>
      <c r="AI55" s="207"/>
      <c r="AJ55" s="207"/>
      <c r="AK55" s="207"/>
      <c r="AL55" s="207"/>
      <c r="AM55" s="207"/>
    </row>
    <row r="56" spans="1:39" ht="12.75" customHeight="1" x14ac:dyDescent="0.25">
      <c r="A56" s="363"/>
      <c r="B56" s="391"/>
      <c r="C56" s="391"/>
      <c r="D56" s="226"/>
      <c r="E56" s="226"/>
      <c r="F56" s="226"/>
      <c r="G56" s="226"/>
      <c r="H56" s="226"/>
      <c r="I56" s="226"/>
      <c r="J56" s="226"/>
      <c r="K56" s="226"/>
      <c r="L56" s="226"/>
      <c r="M56" s="226"/>
      <c r="N56" s="392"/>
      <c r="O56" s="392"/>
      <c r="P56" s="392"/>
      <c r="Q56" s="393"/>
      <c r="R56" s="393"/>
      <c r="S56" s="392"/>
      <c r="T56" s="363"/>
      <c r="U56" s="200"/>
      <c r="V56" s="394"/>
      <c r="W56" s="395"/>
      <c r="X56" s="200"/>
      <c r="Y56" s="200"/>
      <c r="Z56" s="200"/>
      <c r="AA56" s="226"/>
      <c r="AB56" s="376"/>
    </row>
    <row r="57" spans="1:39" ht="12.75" customHeight="1" x14ac:dyDescent="0.25">
      <c r="A57" s="353"/>
      <c r="B57" s="941" t="s">
        <v>509</v>
      </c>
      <c r="C57" s="358" t="str">
        <f>+C13</f>
        <v>Supervisor (a):</v>
      </c>
      <c r="D57" s="509"/>
      <c r="E57" s="237" t="s">
        <v>1</v>
      </c>
      <c r="F57" s="237"/>
      <c r="G57" s="237"/>
      <c r="H57" s="237"/>
      <c r="I57" s="237"/>
      <c r="J57" s="237"/>
      <c r="K57" s="237"/>
      <c r="L57" s="237" t="s">
        <v>1</v>
      </c>
      <c r="M57" s="369" t="str">
        <f>+IF(V57="","",AA57)</f>
        <v>Alto</v>
      </c>
      <c r="N57" s="370" t="str">
        <f>+IF(M57="","",IF(M57=$AC$10,$AG$10,IF(M57=$AC$11,$AG$11,IF(M57=$AC$12,$AG$12))))</f>
        <v>Sí requiere acción.</v>
      </c>
      <c r="O57" s="398"/>
      <c r="P57" s="398"/>
      <c r="Q57" s="397"/>
      <c r="R57" s="397"/>
      <c r="S57" s="371"/>
      <c r="T57" s="347"/>
      <c r="V57" s="372">
        <f>+IF(COUNTA(D57:L57)=0,"",((COUNTIF(D57:L57,$AC$12)*1)+(COUNTIF(D57:L57,$AC$11)*2)+(COUNTIF(D57:L57,$AC$10)*3))/(COUNTIF(D57:L57,$AC$12)+(COUNTIF(D57:L57,$AC$11))+COUNTIF(D57:L57,$AC$10)))</f>
        <v>3</v>
      </c>
      <c r="W57" s="373"/>
      <c r="X57" s="349" t="b">
        <f>AND(V57&gt;=$AE$9,V57&lt;$AE$10)</f>
        <v>0</v>
      </c>
      <c r="Y57" s="349" t="b">
        <f>AND(V57&gt;=$AE$10,V57&lt;$AE$11)</f>
        <v>0</v>
      </c>
      <c r="Z57" s="374" t="b">
        <f>AND(V57&gt;=$AE$11,V57&lt;=$AE$12)</f>
        <v>1</v>
      </c>
      <c r="AA57" s="375" t="str">
        <f>+IF(X57=TRUE,$AC$12,IF(Y57=TRUE,$AC$11,IF(Z57=TRUE,$AC$10)))</f>
        <v>Alto</v>
      </c>
      <c r="AB57" s="376"/>
    </row>
    <row r="58" spans="1:39" ht="12.75" customHeight="1" x14ac:dyDescent="0.25">
      <c r="A58" s="353"/>
      <c r="B58" s="942"/>
      <c r="C58" s="358" t="str">
        <f>+C14</f>
        <v>Lider:</v>
      </c>
      <c r="D58" s="568"/>
      <c r="E58" s="569"/>
      <c r="F58" s="568"/>
      <c r="G58" s="568"/>
      <c r="H58" s="568"/>
      <c r="I58" s="568"/>
      <c r="J58" s="568"/>
      <c r="K58" s="568"/>
      <c r="L58" s="568"/>
      <c r="M58" s="369" t="str">
        <f>+IF(V58="","",AA58)</f>
        <v/>
      </c>
      <c r="N58" s="370" t="str">
        <f>+IF(M58="","",IF(M58=$AC$10,$AG$10,IF(M58=$AC$11,$AG$11,IF(M58=$AC$12,$AG$12))))</f>
        <v/>
      </c>
      <c r="O58" s="398"/>
      <c r="P58" s="398"/>
      <c r="Q58" s="397"/>
      <c r="R58" s="397"/>
      <c r="S58" s="371"/>
      <c r="T58" s="347"/>
      <c r="V58" s="372" t="str">
        <f>+IF(COUNTA(D58:L58)=0,"",((COUNTIF(D58:L58,$AC$12)*1)+(COUNTIF(D58:L58,$AC$11)*2)+(COUNTIF(D58:L58,$AC$10)*3))/(COUNTIF(D58:L58,$AC$12)+(COUNTIF(D58:L58,$AC$11))+COUNTIF(D58:L58,$AC$10)))</f>
        <v/>
      </c>
      <c r="W58" s="373"/>
      <c r="X58" s="349" t="b">
        <f t="shared" ref="X58:X59" si="31">AND(V58&gt;=$AE$9,V58&lt;$AE$10)</f>
        <v>0</v>
      </c>
      <c r="Y58" s="349" t="b">
        <f t="shared" ref="Y58:Y59" si="32">AND(V58&gt;=$AE$10,V58&lt;$AE$11)</f>
        <v>0</v>
      </c>
      <c r="Z58" s="374" t="b">
        <f t="shared" ref="Z58:Z59" si="33">AND(V58&gt;=$AE$11,V58&lt;=$AE$12)</f>
        <v>0</v>
      </c>
      <c r="AA58" s="375" t="b">
        <f t="shared" ref="AA58:AA59" si="34">+IF(X58=TRUE,$AC$12,IF(Y58=TRUE,$AC$11,IF(Z58=TRUE,$AC$10)))</f>
        <v>0</v>
      </c>
      <c r="AB58" s="376"/>
    </row>
    <row r="59" spans="1:39" ht="12.75" customHeight="1" x14ac:dyDescent="0.25">
      <c r="A59" s="353"/>
      <c r="B59" s="942"/>
      <c r="C59" s="358" t="str">
        <f>+C15</f>
        <v xml:space="preserve">Auditor: </v>
      </c>
      <c r="D59" s="237"/>
      <c r="E59" s="237"/>
      <c r="F59" s="509"/>
      <c r="G59" s="237"/>
      <c r="H59" s="237"/>
      <c r="I59" s="237"/>
      <c r="J59" s="237"/>
      <c r="K59" s="237"/>
      <c r="L59" s="237"/>
      <c r="M59" s="369" t="str">
        <f t="shared" ref="M59:M61" si="35">+IF(V59="","",AA59)</f>
        <v/>
      </c>
      <c r="N59" s="370" t="str">
        <f t="shared" ref="N59:N61" si="36">+IF(M59="","",IF(M59=$AC$10,$AG$10,IF(M59=$AC$11,$AG$11,IF(M59=$AC$12,$AG$12))))</f>
        <v/>
      </c>
      <c r="O59" s="398"/>
      <c r="P59" s="398"/>
      <c r="Q59" s="397"/>
      <c r="R59" s="397"/>
      <c r="S59" s="371"/>
      <c r="T59" s="347"/>
      <c r="V59" s="377" t="str">
        <f>+IF(COUNTA(D59:L59)=0,"",((COUNTIF(D59:L59,$AC$12)*1)+(COUNTIF(D59:L59,$AC$11)*2)+(COUNTIF(D59:L59,$AC$10)*3))/(COUNTIF(D59:L59,$AC$12)+(COUNTIF(D59:L59,$AC$11))+COUNTIF(D59:L59,$AC$10)))</f>
        <v/>
      </c>
      <c r="W59" s="373"/>
      <c r="X59" s="349" t="b">
        <f t="shared" si="31"/>
        <v>0</v>
      </c>
      <c r="Y59" s="349" t="b">
        <f t="shared" si="32"/>
        <v>0</v>
      </c>
      <c r="Z59" s="374" t="b">
        <f t="shared" si="33"/>
        <v>0</v>
      </c>
      <c r="AA59" s="375" t="b">
        <f t="shared" si="34"/>
        <v>0</v>
      </c>
      <c r="AB59" s="376"/>
    </row>
    <row r="60" spans="1:39" ht="12.75" customHeight="1" x14ac:dyDescent="0.25">
      <c r="A60" s="353"/>
      <c r="B60" s="942"/>
      <c r="C60" s="358" t="str">
        <f t="shared" ref="C60:C65" si="37">+C16</f>
        <v xml:space="preserve">Auditor: </v>
      </c>
      <c r="D60" s="237"/>
      <c r="E60" s="237"/>
      <c r="F60" s="237"/>
      <c r="G60" s="509"/>
      <c r="H60" s="237"/>
      <c r="I60" s="237"/>
      <c r="J60" s="237"/>
      <c r="K60" s="237"/>
      <c r="L60" s="237"/>
      <c r="M60" s="369" t="str">
        <f t="shared" si="35"/>
        <v/>
      </c>
      <c r="N60" s="370" t="str">
        <f t="shared" si="36"/>
        <v/>
      </c>
      <c r="O60" s="398"/>
      <c r="P60" s="398"/>
      <c r="Q60" s="397"/>
      <c r="R60" s="397"/>
      <c r="S60" s="371"/>
      <c r="T60" s="347"/>
      <c r="V60" s="377" t="str">
        <f t="shared" ref="V60:V65" si="38">+IF(COUNTA(D60:L60)=0,"",((COUNTIF(D60:L60,$AC$12)*1)+(COUNTIF(D60:L60,$AC$11)*2)+(COUNTIF(D60:L60,$AC$10)*3))/(COUNTIF(D60:L60,$AC$12)+(COUNTIF(D60:L60,$AC$11))+COUNTIF(D60:L60,$AC$10)))</f>
        <v/>
      </c>
      <c r="W60" s="373"/>
      <c r="X60" s="349" t="b">
        <f t="shared" ref="X60:X61" si="39">AND(V60&gt;=$AE$9,V60&lt;$AE$10)</f>
        <v>0</v>
      </c>
      <c r="Y60" s="349" t="b">
        <f t="shared" ref="Y60:Y61" si="40">AND(V60&gt;=$AE$10,V60&lt;$AE$11)</f>
        <v>0</v>
      </c>
      <c r="Z60" s="374" t="b">
        <f t="shared" ref="Z60:Z61" si="41">AND(V60&gt;=$AE$11,V60&lt;=$AE$12)</f>
        <v>0</v>
      </c>
      <c r="AA60" s="375" t="b">
        <f t="shared" ref="AA60:AA61" si="42">+IF(X60=TRUE,$AC$12,IF(Y60=TRUE,$AC$11,IF(Z60=TRUE,$AC$10)))</f>
        <v>0</v>
      </c>
      <c r="AB60" s="376"/>
    </row>
    <row r="61" spans="1:39" ht="12.75" customHeight="1" x14ac:dyDescent="0.25">
      <c r="A61" s="353"/>
      <c r="B61" s="942"/>
      <c r="C61" s="358" t="str">
        <f t="shared" si="37"/>
        <v xml:space="preserve">Auditor: </v>
      </c>
      <c r="D61" s="237"/>
      <c r="E61" s="237"/>
      <c r="F61" s="237"/>
      <c r="G61" s="237"/>
      <c r="H61" s="509"/>
      <c r="I61" s="237"/>
      <c r="J61" s="237"/>
      <c r="K61" s="237"/>
      <c r="L61" s="237"/>
      <c r="M61" s="369" t="str">
        <f t="shared" si="35"/>
        <v/>
      </c>
      <c r="N61" s="370" t="str">
        <f t="shared" si="36"/>
        <v/>
      </c>
      <c r="O61" s="398"/>
      <c r="P61" s="398"/>
      <c r="Q61" s="397"/>
      <c r="R61" s="397"/>
      <c r="S61" s="371"/>
      <c r="T61" s="347"/>
      <c r="V61" s="377" t="str">
        <f t="shared" si="38"/>
        <v/>
      </c>
      <c r="W61" s="373"/>
      <c r="X61" s="349" t="b">
        <f t="shared" si="39"/>
        <v>0</v>
      </c>
      <c r="Y61" s="349" t="b">
        <f t="shared" si="40"/>
        <v>0</v>
      </c>
      <c r="Z61" s="374" t="b">
        <f t="shared" si="41"/>
        <v>0</v>
      </c>
      <c r="AA61" s="375" t="b">
        <f t="shared" si="42"/>
        <v>0</v>
      </c>
      <c r="AB61" s="376"/>
    </row>
    <row r="62" spans="1:39" ht="12.75" customHeight="1" x14ac:dyDescent="0.25">
      <c r="A62" s="353"/>
      <c r="B62" s="942"/>
      <c r="C62" s="358" t="str">
        <f t="shared" si="37"/>
        <v xml:space="preserve">Auditor: </v>
      </c>
      <c r="D62" s="237"/>
      <c r="E62" s="237"/>
      <c r="F62" s="237"/>
      <c r="G62" s="237"/>
      <c r="H62" s="237"/>
      <c r="I62" s="509"/>
      <c r="J62" s="237"/>
      <c r="K62" s="237"/>
      <c r="L62" s="237"/>
      <c r="M62" s="369" t="str">
        <f>+IF(V62="","",AA62)</f>
        <v/>
      </c>
      <c r="N62" s="370" t="str">
        <f>+IF(M62="","",IF(M62=$AC$10,$AG$10,IF(M62=$AC$11,$AG$11,IF(M62=$AC$12,$AG$12))))</f>
        <v/>
      </c>
      <c r="O62" s="398"/>
      <c r="P62" s="398"/>
      <c r="Q62" s="397"/>
      <c r="R62" s="397"/>
      <c r="S62" s="371"/>
      <c r="T62" s="347"/>
      <c r="V62" s="377" t="str">
        <f t="shared" si="38"/>
        <v/>
      </c>
      <c r="W62" s="373"/>
      <c r="X62" s="349" t="b">
        <f>AND(V62&gt;=$AE$9,V62&lt;$AE$10)</f>
        <v>0</v>
      </c>
      <c r="Y62" s="349" t="b">
        <f>AND(V62&gt;=$AE$10,V62&lt;$AE$11)</f>
        <v>0</v>
      </c>
      <c r="Z62" s="374" t="b">
        <f>AND(V62&gt;=$AE$11,V62&lt;=$AE$12)</f>
        <v>0</v>
      </c>
      <c r="AA62" s="375" t="b">
        <f>+IF(X62=TRUE,$AC$12,IF(Y62=TRUE,$AC$11,IF(Z62=TRUE,$AC$10)))</f>
        <v>0</v>
      </c>
      <c r="AB62" s="376"/>
    </row>
    <row r="63" spans="1:39" ht="12.75" customHeight="1" x14ac:dyDescent="0.25">
      <c r="A63" s="353"/>
      <c r="B63" s="942"/>
      <c r="C63" s="358" t="str">
        <f t="shared" si="37"/>
        <v xml:space="preserve">Auditor: </v>
      </c>
      <c r="D63" s="237"/>
      <c r="E63" s="237"/>
      <c r="F63" s="237"/>
      <c r="G63" s="237"/>
      <c r="H63" s="237"/>
      <c r="I63" s="237"/>
      <c r="J63" s="509"/>
      <c r="K63" s="237"/>
      <c r="L63" s="237"/>
      <c r="M63" s="369" t="str">
        <f>+IF(V63="","",AA63)</f>
        <v/>
      </c>
      <c r="N63" s="370" t="str">
        <f>+IF(M63="","",IF(M63=$AC$10,$AG$10,IF(M63=$AC$11,$AG$11,IF(M63=$AC$12,$AG$12))))</f>
        <v/>
      </c>
      <c r="O63" s="398"/>
      <c r="P63" s="398"/>
      <c r="Q63" s="397"/>
      <c r="R63" s="397"/>
      <c r="S63" s="371"/>
      <c r="T63" s="347"/>
      <c r="V63" s="377" t="str">
        <f t="shared" si="38"/>
        <v/>
      </c>
      <c r="W63" s="373"/>
      <c r="X63" s="349" t="b">
        <f>AND(V63&gt;=$AE$9,V63&lt;$AE$10)</f>
        <v>0</v>
      </c>
      <c r="Y63" s="349" t="b">
        <f>AND(V63&gt;=$AE$10,V63&lt;$AE$11)</f>
        <v>0</v>
      </c>
      <c r="Z63" s="374" t="b">
        <f>AND(V63&gt;=$AE$11,V63&lt;=$AE$12)</f>
        <v>0</v>
      </c>
      <c r="AA63" s="375" t="b">
        <f>+IF(X63=TRUE,$AC$12,IF(Y63=TRUE,$AC$11,IF(Z63=TRUE,$AC$10)))</f>
        <v>0</v>
      </c>
      <c r="AB63" s="376"/>
    </row>
    <row r="64" spans="1:39" ht="12.75" customHeight="1" x14ac:dyDescent="0.25">
      <c r="A64" s="353"/>
      <c r="B64" s="942"/>
      <c r="C64" s="358" t="str">
        <f t="shared" si="37"/>
        <v xml:space="preserve">Auditor: </v>
      </c>
      <c r="D64" s="237"/>
      <c r="E64" s="237"/>
      <c r="F64" s="237"/>
      <c r="G64" s="237"/>
      <c r="H64" s="237"/>
      <c r="I64" s="237"/>
      <c r="J64" s="237"/>
      <c r="K64" s="509"/>
      <c r="L64" s="237"/>
      <c r="M64" s="369" t="str">
        <f>+IF(V64="","",AA64)</f>
        <v/>
      </c>
      <c r="N64" s="370" t="str">
        <f>+IF(M64="","",IF(M64=$AC$10,$AG$10,IF(M64=$AC$11,$AG$11,IF(M64=$AC$12,$AG$12))))</f>
        <v/>
      </c>
      <c r="O64" s="398"/>
      <c r="P64" s="398"/>
      <c r="Q64" s="397"/>
      <c r="R64" s="397"/>
      <c r="S64" s="371"/>
      <c r="T64" s="347"/>
      <c r="V64" s="377" t="str">
        <f t="shared" si="38"/>
        <v/>
      </c>
      <c r="W64" s="373"/>
      <c r="X64" s="349" t="b">
        <f>AND(V64&gt;=$AE$9,V64&lt;$AE$10)</f>
        <v>0</v>
      </c>
      <c r="Y64" s="349" t="b">
        <f>AND(V64&gt;=$AE$10,V64&lt;$AE$11)</f>
        <v>0</v>
      </c>
      <c r="Z64" s="374" t="b">
        <f>AND(V64&gt;=$AE$11,V64&lt;=$AE$12)</f>
        <v>0</v>
      </c>
      <c r="AA64" s="375" t="b">
        <f>+IF(X64=TRUE,$AC$12,IF(Y64=TRUE,$AC$11,IF(Z64=TRUE,$AC$10)))</f>
        <v>0</v>
      </c>
      <c r="AB64" s="376"/>
    </row>
    <row r="65" spans="1:34" s="224" customFormat="1" ht="12.75" customHeight="1" x14ac:dyDescent="0.25">
      <c r="A65" s="353"/>
      <c r="B65" s="943"/>
      <c r="C65" s="358" t="str">
        <f t="shared" si="37"/>
        <v xml:space="preserve">Auditor: </v>
      </c>
      <c r="D65" s="237"/>
      <c r="E65" s="237"/>
      <c r="F65" s="237"/>
      <c r="G65" s="237"/>
      <c r="H65" s="237"/>
      <c r="I65" s="237"/>
      <c r="J65" s="237" t="s">
        <v>1</v>
      </c>
      <c r="K65" s="237"/>
      <c r="L65" s="509" t="s">
        <v>580</v>
      </c>
      <c r="M65" s="369" t="str">
        <f>+IF(V65="","",AA65)</f>
        <v>Alto</v>
      </c>
      <c r="N65" s="370" t="str">
        <f>+IF(M65="","",IF(M65=$AC$10,$AG$10,IF(M65=$AC$11,$AG$11,IF(M65=$AC$12,$AG$12))))</f>
        <v>Sí requiere acción.</v>
      </c>
      <c r="O65" s="398"/>
      <c r="P65" s="398"/>
      <c r="Q65" s="397"/>
      <c r="R65" s="397"/>
      <c r="S65" s="371"/>
      <c r="T65" s="347"/>
      <c r="U65" s="225"/>
      <c r="V65" s="380">
        <f t="shared" si="38"/>
        <v>3</v>
      </c>
      <c r="W65" s="373"/>
      <c r="X65" s="349" t="b">
        <f>AND(V65&gt;=$AE$9,V65&lt;$AE$10)</f>
        <v>0</v>
      </c>
      <c r="Y65" s="349" t="b">
        <f>AND(V65&gt;=$AE$10,V65&lt;$AE$11)</f>
        <v>0</v>
      </c>
      <c r="Z65" s="374" t="b">
        <f>AND(V65&gt;=$AE$11,V65&lt;=$AE$12)</f>
        <v>1</v>
      </c>
      <c r="AA65" s="375" t="str">
        <f>+IF(X65=TRUE,$AC$12,IF(Y65=TRUE,$AC$11,IF(Z65=TRUE,$AC$10)))</f>
        <v>Alto</v>
      </c>
      <c r="AB65" s="225"/>
    </row>
    <row r="66" spans="1:34" s="318" customFormat="1" ht="12.75" x14ac:dyDescent="0.25">
      <c r="A66" s="399"/>
      <c r="B66" s="400"/>
      <c r="C66" s="400"/>
      <c r="D66" s="401"/>
      <c r="E66" s="401"/>
      <c r="F66" s="401"/>
      <c r="G66" s="401"/>
      <c r="H66" s="401"/>
      <c r="I66" s="401"/>
      <c r="J66" s="401"/>
      <c r="K66" s="401"/>
      <c r="L66" s="401"/>
      <c r="M66" s="401"/>
      <c r="N66" s="402"/>
      <c r="O66" s="403"/>
      <c r="P66" s="403"/>
      <c r="Q66" s="404"/>
      <c r="R66" s="404"/>
      <c r="S66" s="405"/>
      <c r="T66" s="347"/>
      <c r="U66" s="225"/>
      <c r="V66" s="406"/>
      <c r="W66" s="407"/>
      <c r="X66" s="408"/>
      <c r="Y66" s="408"/>
      <c r="Z66" s="408"/>
      <c r="AA66" s="225"/>
      <c r="AB66" s="409"/>
    </row>
    <row r="67" spans="1:34" s="208" customFormat="1" ht="15.75" x14ac:dyDescent="0.25">
      <c r="A67" s="329"/>
      <c r="B67" s="410"/>
      <c r="C67" s="411"/>
      <c r="D67" s="326"/>
      <c r="E67" s="326"/>
      <c r="F67" s="326"/>
      <c r="G67" s="326"/>
      <c r="H67" s="326"/>
      <c r="I67" s="326"/>
      <c r="J67" s="326"/>
      <c r="K67" s="326"/>
      <c r="L67" s="412"/>
      <c r="M67" s="412"/>
      <c r="N67" s="411"/>
      <c r="O67" s="411"/>
      <c r="P67" s="412"/>
      <c r="Q67" s="412"/>
      <c r="R67" s="412"/>
      <c r="S67" s="411"/>
      <c r="T67" s="329"/>
      <c r="U67" s="318"/>
      <c r="V67" s="413"/>
      <c r="W67" s="414"/>
      <c r="X67" s="318"/>
      <c r="Y67" s="318"/>
      <c r="Z67" s="318"/>
      <c r="AA67" s="409"/>
      <c r="AB67" s="415"/>
      <c r="AG67" s="335"/>
      <c r="AH67" s="335"/>
    </row>
    <row r="68" spans="1:34" s="318" customFormat="1" ht="15.75" customHeight="1" x14ac:dyDescent="0.25">
      <c r="A68" s="331"/>
      <c r="B68" s="958" t="s">
        <v>537</v>
      </c>
      <c r="C68" s="959"/>
      <c r="D68" s="959"/>
      <c r="E68" s="959"/>
      <c r="F68" s="959"/>
      <c r="G68" s="959"/>
      <c r="H68" s="959"/>
      <c r="I68" s="959"/>
      <c r="J68" s="959"/>
      <c r="K68" s="959"/>
      <c r="L68" s="960"/>
      <c r="M68" s="416" t="str">
        <f>+IF(V68="","",AA68)</f>
        <v>Alto</v>
      </c>
      <c r="N68" s="417"/>
      <c r="O68" s="418"/>
      <c r="P68" s="331"/>
      <c r="Q68" s="418"/>
      <c r="R68" s="418"/>
      <c r="S68" s="418"/>
      <c r="T68" s="331"/>
      <c r="U68" s="208"/>
      <c r="V68" s="419">
        <f>+IF(COUNT(V13:V65)=0,"",((COUNTIF(V13:V65,1)*1)+(COUNTIF(V13:V65,2)*2)+(COUNTIF(V13:V65,3)*3))/(COUNTIF(V13:V65,1)+(COUNTIF(V13:V65,2))+COUNTIF(V13:V65,3)))</f>
        <v>3</v>
      </c>
      <c r="W68" s="420"/>
      <c r="X68" s="421" t="b">
        <f>AND(V68&gt;=$AE$9,V68&lt;$AE$10)</f>
        <v>0</v>
      </c>
      <c r="Y68" s="421" t="b">
        <f>AND(V68&gt;=$AE$10,V68&lt;$AE$11)</f>
        <v>0</v>
      </c>
      <c r="Z68" s="422" t="b">
        <f>AND(V68&gt;=$AE$11,V68&lt;=$AE$12)</f>
        <v>1</v>
      </c>
      <c r="AA68" s="423" t="str">
        <f>+IF(X68=TRUE,$AC$12,IF(Y68=TRUE,$AC$11,IF(Z68=TRUE,$AC$10)))</f>
        <v>Alto</v>
      </c>
    </row>
    <row r="69" spans="1:34" x14ac:dyDescent="0.25">
      <c r="A69" s="329"/>
      <c r="B69" s="329"/>
      <c r="C69" s="329"/>
      <c r="D69" s="424"/>
      <c r="E69" s="424"/>
      <c r="F69" s="424"/>
      <c r="G69" s="424"/>
      <c r="H69" s="424"/>
      <c r="I69" s="424"/>
      <c r="J69" s="424"/>
      <c r="K69" s="424"/>
      <c r="L69" s="424"/>
      <c r="M69" s="329"/>
      <c r="N69" s="329"/>
      <c r="O69" s="329"/>
      <c r="P69" s="329"/>
      <c r="Q69" s="329"/>
      <c r="R69" s="329"/>
      <c r="S69" s="329"/>
      <c r="T69" s="326"/>
      <c r="U69" s="327"/>
      <c r="V69" s="425"/>
      <c r="W69" s="426"/>
      <c r="X69" s="318"/>
      <c r="Y69" s="318"/>
      <c r="Z69" s="318"/>
      <c r="AA69" s="318"/>
    </row>
    <row r="70" spans="1:34" s="318" customFormat="1" ht="15.75" hidden="1" customHeight="1" x14ac:dyDescent="0.25">
      <c r="A70" s="339"/>
      <c r="B70" s="958"/>
      <c r="C70" s="959"/>
      <c r="D70" s="959"/>
      <c r="E70" s="959"/>
      <c r="F70" s="959"/>
      <c r="G70" s="959"/>
      <c r="H70" s="959"/>
      <c r="I70" s="959"/>
      <c r="J70" s="959"/>
      <c r="K70" s="959"/>
      <c r="L70" s="960"/>
      <c r="M70" s="427"/>
      <c r="N70" s="347"/>
      <c r="O70" s="347"/>
      <c r="P70" s="339"/>
      <c r="Q70" s="339"/>
      <c r="R70" s="339"/>
      <c r="S70" s="347"/>
      <c r="T70" s="347"/>
      <c r="U70" s="225"/>
      <c r="V70" s="206"/>
      <c r="W70" s="206"/>
      <c r="X70" s="207"/>
      <c r="Y70" s="207"/>
      <c r="Z70" s="207"/>
      <c r="AA70" s="207"/>
    </row>
    <row r="71" spans="1:34" hidden="1" x14ac:dyDescent="0.25">
      <c r="A71" s="329"/>
      <c r="B71" s="329"/>
      <c r="C71" s="329"/>
      <c r="D71" s="424"/>
      <c r="E71" s="424"/>
      <c r="F71" s="424"/>
      <c r="G71" s="424"/>
      <c r="H71" s="424"/>
      <c r="I71" s="424"/>
      <c r="J71" s="424"/>
      <c r="K71" s="424"/>
      <c r="L71" s="424"/>
      <c r="M71" s="326"/>
      <c r="N71" s="326"/>
      <c r="O71" s="326"/>
      <c r="P71" s="329"/>
      <c r="Q71" s="329"/>
      <c r="R71" s="329"/>
      <c r="S71" s="326"/>
      <c r="T71" s="326"/>
      <c r="U71" s="327"/>
      <c r="V71" s="328"/>
      <c r="W71" s="328"/>
      <c r="X71" s="318"/>
      <c r="Y71" s="318"/>
      <c r="Z71" s="318"/>
      <c r="AA71" s="318"/>
    </row>
    <row r="72" spans="1:34" ht="18.75" hidden="1" customHeight="1" x14ac:dyDescent="0.25">
      <c r="A72" s="339"/>
      <c r="B72" s="955"/>
      <c r="C72" s="956"/>
      <c r="D72" s="956"/>
      <c r="E72" s="956"/>
      <c r="F72" s="956"/>
      <c r="G72" s="956"/>
      <c r="H72" s="956"/>
      <c r="I72" s="956"/>
      <c r="J72" s="956"/>
      <c r="K72" s="956"/>
      <c r="L72" s="957"/>
      <c r="M72" s="428"/>
      <c r="N72" s="347"/>
      <c r="O72" s="347"/>
      <c r="P72" s="339"/>
      <c r="Q72" s="339"/>
      <c r="R72" s="339"/>
      <c r="S72" s="347"/>
      <c r="T72" s="347"/>
    </row>
    <row r="73" spans="1:34" ht="15" customHeight="1" x14ac:dyDescent="0.25">
      <c r="A73" s="353"/>
      <c r="B73" s="353"/>
      <c r="C73" s="353"/>
      <c r="D73" s="417"/>
      <c r="E73" s="417"/>
      <c r="F73" s="417"/>
      <c r="G73" s="417"/>
      <c r="H73" s="417"/>
      <c r="I73" s="417"/>
      <c r="J73" s="417"/>
      <c r="K73" s="417"/>
      <c r="L73" s="417"/>
      <c r="M73" s="417"/>
      <c r="O73" s="417"/>
      <c r="P73" s="353"/>
      <c r="Q73" s="353"/>
      <c r="R73" s="353"/>
      <c r="S73" s="417"/>
      <c r="T73" s="417"/>
      <c r="U73" s="376"/>
    </row>
    <row r="74" spans="1:34" x14ac:dyDescent="0.25">
      <c r="A74" s="353"/>
      <c r="B74" s="353"/>
      <c r="C74" s="353"/>
      <c r="D74" s="417"/>
      <c r="E74" s="417"/>
      <c r="F74" s="417"/>
      <c r="G74" s="353"/>
      <c r="H74" s="417"/>
      <c r="I74" s="417"/>
      <c r="J74" s="417"/>
      <c r="K74" s="417"/>
      <c r="L74" s="417"/>
      <c r="M74" s="417"/>
      <c r="N74" s="417"/>
      <c r="O74" s="417"/>
      <c r="P74" s="353"/>
      <c r="Q74" s="353"/>
      <c r="R74" s="353"/>
      <c r="S74" s="417"/>
      <c r="T74" s="417"/>
      <c r="U74" s="376"/>
    </row>
    <row r="75" spans="1:34" s="429" customFormat="1" ht="12" customHeight="1" x14ac:dyDescent="0.25">
      <c r="A75" s="353"/>
      <c r="B75" s="353"/>
      <c r="C75" s="353"/>
      <c r="D75" s="417"/>
      <c r="E75" s="417"/>
      <c r="F75" s="417"/>
      <c r="G75" s="417"/>
      <c r="H75" s="417"/>
      <c r="I75" s="417"/>
      <c r="J75" s="417"/>
      <c r="K75" s="417"/>
      <c r="L75" s="417"/>
      <c r="M75" s="417"/>
      <c r="N75" s="417"/>
      <c r="O75" s="417"/>
      <c r="P75" s="353"/>
      <c r="Q75" s="353"/>
      <c r="R75" s="353"/>
      <c r="S75" s="417"/>
      <c r="T75" s="417"/>
      <c r="U75" s="376"/>
      <c r="V75" s="206"/>
      <c r="W75" s="206"/>
      <c r="X75" s="207"/>
      <c r="Y75" s="207"/>
      <c r="Z75" s="207"/>
      <c r="AA75" s="207"/>
    </row>
    <row r="76" spans="1:34" s="429" customFormat="1" hidden="1" x14ac:dyDescent="0.25">
      <c r="D76" s="430"/>
      <c r="E76" s="430"/>
      <c r="F76" s="430"/>
      <c r="G76" s="430"/>
      <c r="H76" s="430"/>
      <c r="I76" s="430"/>
      <c r="J76" s="430"/>
      <c r="K76" s="430"/>
      <c r="L76" s="430"/>
      <c r="M76" s="430"/>
      <c r="N76" s="430"/>
      <c r="O76" s="430"/>
      <c r="S76" s="430"/>
      <c r="T76" s="430"/>
      <c r="U76" s="430"/>
      <c r="V76" s="431"/>
      <c r="W76" s="431"/>
    </row>
    <row r="77" spans="1:34" hidden="1" x14ac:dyDescent="0.25">
      <c r="A77" s="432"/>
      <c r="B77" s="432"/>
      <c r="C77" s="432"/>
      <c r="D77" s="433"/>
      <c r="E77" s="433"/>
      <c r="F77" s="433"/>
      <c r="G77" s="433"/>
      <c r="H77" s="433"/>
      <c r="I77" s="433"/>
      <c r="J77" s="433"/>
      <c r="K77" s="433"/>
      <c r="L77" s="433"/>
      <c r="M77" s="433"/>
      <c r="N77" s="433"/>
      <c r="O77" s="433"/>
      <c r="P77" s="432"/>
      <c r="Q77" s="432"/>
      <c r="R77" s="432"/>
      <c r="S77" s="433"/>
      <c r="T77" s="433"/>
      <c r="U77" s="433"/>
      <c r="V77" s="431"/>
      <c r="W77" s="431"/>
      <c r="X77" s="429"/>
      <c r="Y77" s="429"/>
      <c r="Z77" s="429"/>
      <c r="AA77" s="429"/>
    </row>
    <row r="78" spans="1:34" ht="15.75" customHeight="1" x14ac:dyDescent="0.3">
      <c r="E78" s="570"/>
    </row>
  </sheetData>
  <sheetProtection sheet="1" objects="1" scenarios="1"/>
  <mergeCells count="32">
    <mergeCell ref="B72:L72"/>
    <mergeCell ref="B24:B32"/>
    <mergeCell ref="B35:B43"/>
    <mergeCell ref="B46:B54"/>
    <mergeCell ref="B57:B65"/>
    <mergeCell ref="B68:L68"/>
    <mergeCell ref="B70:L70"/>
    <mergeCell ref="X10:AA10"/>
    <mergeCell ref="B13:B21"/>
    <mergeCell ref="O13:O21"/>
    <mergeCell ref="P13:P21"/>
    <mergeCell ref="Q13:Q21"/>
    <mergeCell ref="R13:R21"/>
    <mergeCell ref="B7:S7"/>
    <mergeCell ref="B8:B11"/>
    <mergeCell ref="C8:C11"/>
    <mergeCell ref="D8:N9"/>
    <mergeCell ref="O8:S9"/>
    <mergeCell ref="D10:L10"/>
    <mergeCell ref="M10:M11"/>
    <mergeCell ref="N10:N11"/>
    <mergeCell ref="O10:O11"/>
    <mergeCell ref="P10:P11"/>
    <mergeCell ref="Q10:Q11"/>
    <mergeCell ref="R10:R11"/>
    <mergeCell ref="S10:S11"/>
    <mergeCell ref="B6:P6"/>
    <mergeCell ref="C1:S1"/>
    <mergeCell ref="C2:S2"/>
    <mergeCell ref="B3:P3"/>
    <mergeCell ref="B4:P4"/>
    <mergeCell ref="B5:P5"/>
  </mergeCells>
  <conditionalFormatting sqref="W13:W32 W35:W43 W46:W54 W57:W68">
    <cfRule type="cellIs" dxfId="293" priority="312" operator="equal">
      <formula>#REF!</formula>
    </cfRule>
  </conditionalFormatting>
  <conditionalFormatting sqref="P67:R67 Q13:R14 M23 L67:M67 Q22:R23 V66:V67 Q57:R66 V13:V23">
    <cfRule type="cellIs" dxfId="292" priority="310" operator="equal">
      <formula>"SI"</formula>
    </cfRule>
    <cfRule type="cellIs" dxfId="291" priority="311" operator="equal">
      <formula>"NO"</formula>
    </cfRule>
  </conditionalFormatting>
  <conditionalFormatting sqref="M68 AA20:AA22 AB19:AB20 AB23:AB31 AB35:AB42 AB46:AB53 AB57:AB65 AA68 AB67 AA31:AA32 AA42:AA43 AA53:AA54 AA64:AA66 AA13:AB18 AA24:AA29 AA35:AA40 AA46:AA51 AA57:AA62">
    <cfRule type="cellIs" dxfId="290" priority="307" operator="equal">
      <formula>"Medio"</formula>
    </cfRule>
    <cfRule type="cellIs" dxfId="289" priority="308" operator="equal">
      <formula>"Bajo"</formula>
    </cfRule>
    <cfRule type="cellIs" dxfId="288" priority="309" operator="equal">
      <formula>"Alto"</formula>
    </cfRule>
  </conditionalFormatting>
  <conditionalFormatting sqref="E22:L22 D22:D23">
    <cfRule type="cellIs" dxfId="287" priority="305" operator="equal">
      <formula>"SI"</formula>
    </cfRule>
    <cfRule type="cellIs" dxfId="286" priority="306" operator="equal">
      <formula>"NO"</formula>
    </cfRule>
  </conditionalFormatting>
  <conditionalFormatting sqref="E23:L23 E66:L66">
    <cfRule type="cellIs" dxfId="285" priority="303" operator="equal">
      <formula>"SI"</formula>
    </cfRule>
    <cfRule type="cellIs" dxfId="284" priority="304" operator="equal">
      <formula>"NO"</formula>
    </cfRule>
  </conditionalFormatting>
  <conditionalFormatting sqref="D66">
    <cfRule type="cellIs" dxfId="283" priority="301" operator="equal">
      <formula>"SI"</formula>
    </cfRule>
    <cfRule type="cellIs" dxfId="282" priority="302" operator="equal">
      <formula>"NO"</formula>
    </cfRule>
  </conditionalFormatting>
  <conditionalFormatting sqref="M18:M22 M13:M14">
    <cfRule type="cellIs" dxfId="281" priority="298" operator="equal">
      <formula>"Medio"</formula>
    </cfRule>
    <cfRule type="cellIs" dxfId="280" priority="299" operator="equal">
      <formula>"Bajo"</formula>
    </cfRule>
    <cfRule type="cellIs" dxfId="279" priority="300" operator="equal">
      <formula>"Alto"</formula>
    </cfRule>
  </conditionalFormatting>
  <conditionalFormatting sqref="Q24:R32">
    <cfRule type="cellIs" dxfId="278" priority="296" operator="equal">
      <formula>"SI"</formula>
    </cfRule>
    <cfRule type="cellIs" dxfId="277" priority="297" operator="equal">
      <formula>"NO"</formula>
    </cfRule>
  </conditionalFormatting>
  <conditionalFormatting sqref="Q35:R43">
    <cfRule type="cellIs" dxfId="276" priority="294" operator="equal">
      <formula>"SI"</formula>
    </cfRule>
    <cfRule type="cellIs" dxfId="275" priority="295" operator="equal">
      <formula>"NO"</formula>
    </cfRule>
  </conditionalFormatting>
  <conditionalFormatting sqref="Q46:R54">
    <cfRule type="cellIs" dxfId="274" priority="292" operator="equal">
      <formula>"SI"</formula>
    </cfRule>
    <cfRule type="cellIs" dxfId="273" priority="293" operator="equal">
      <formula>"NO"</formula>
    </cfRule>
  </conditionalFormatting>
  <conditionalFormatting sqref="M66">
    <cfRule type="cellIs" dxfId="272" priority="289" operator="equal">
      <formula>"Medio"</formula>
    </cfRule>
    <cfRule type="cellIs" dxfId="271" priority="290" operator="equal">
      <formula>"Bajo"</formula>
    </cfRule>
    <cfRule type="cellIs" dxfId="270" priority="291" operator="equal">
      <formula>"Alto"</formula>
    </cfRule>
  </conditionalFormatting>
  <conditionalFormatting sqref="M72">
    <cfRule type="cellIs" dxfId="269" priority="286" operator="equal">
      <formula>"Medio"</formula>
    </cfRule>
    <cfRule type="cellIs" dxfId="268" priority="287" operator="equal">
      <formula>"Bajo"</formula>
    </cfRule>
    <cfRule type="cellIs" dxfId="267" priority="288" operator="equal">
      <formula>"Alto"</formula>
    </cfRule>
  </conditionalFormatting>
  <conditionalFormatting sqref="M15">
    <cfRule type="cellIs" dxfId="266" priority="254" operator="equal">
      <formula>"Medio"</formula>
    </cfRule>
    <cfRule type="cellIs" dxfId="265" priority="255" operator="equal">
      <formula>"Bajo"</formula>
    </cfRule>
    <cfRule type="cellIs" dxfId="264" priority="256" operator="equal">
      <formula>"Alto"</formula>
    </cfRule>
  </conditionalFormatting>
  <conditionalFormatting sqref="AA30">
    <cfRule type="cellIs" dxfId="263" priority="283" operator="equal">
      <formula>"Medio"</formula>
    </cfRule>
    <cfRule type="cellIs" dxfId="262" priority="284" operator="equal">
      <formula>"Bajo"</formula>
    </cfRule>
    <cfRule type="cellIs" dxfId="261" priority="285" operator="equal">
      <formula>"Alto"</formula>
    </cfRule>
  </conditionalFormatting>
  <conditionalFormatting sqref="AA41">
    <cfRule type="cellIs" dxfId="260" priority="280" operator="equal">
      <formula>"Medio"</formula>
    </cfRule>
    <cfRule type="cellIs" dxfId="259" priority="281" operator="equal">
      <formula>"Bajo"</formula>
    </cfRule>
    <cfRule type="cellIs" dxfId="258" priority="282" operator="equal">
      <formula>"Alto"</formula>
    </cfRule>
  </conditionalFormatting>
  <conditionalFormatting sqref="AA52">
    <cfRule type="cellIs" dxfId="257" priority="277" operator="equal">
      <formula>"Medio"</formula>
    </cfRule>
    <cfRule type="cellIs" dxfId="256" priority="278" operator="equal">
      <formula>"Bajo"</formula>
    </cfRule>
    <cfRule type="cellIs" dxfId="255" priority="279" operator="equal">
      <formula>"Alto"</formula>
    </cfRule>
  </conditionalFormatting>
  <conditionalFormatting sqref="AA63">
    <cfRule type="cellIs" dxfId="254" priority="274" operator="equal">
      <formula>"Medio"</formula>
    </cfRule>
    <cfRule type="cellIs" dxfId="253" priority="275" operator="equal">
      <formula>"Bajo"</formula>
    </cfRule>
    <cfRule type="cellIs" dxfId="252" priority="276" operator="equal">
      <formula>"Alto"</formula>
    </cfRule>
  </conditionalFormatting>
  <conditionalFormatting sqref="AA19">
    <cfRule type="cellIs" dxfId="251" priority="271" operator="equal">
      <formula>"Medio"</formula>
    </cfRule>
    <cfRule type="cellIs" dxfId="250" priority="272" operator="equal">
      <formula>"Bajo"</formula>
    </cfRule>
    <cfRule type="cellIs" dxfId="249" priority="273" operator="equal">
      <formula>"Alto"</formula>
    </cfRule>
  </conditionalFormatting>
  <conditionalFormatting sqref="M70">
    <cfRule type="cellIs" dxfId="248" priority="268" operator="equal">
      <formula>"Medio"</formula>
    </cfRule>
    <cfRule type="cellIs" dxfId="247" priority="269" operator="equal">
      <formula>"Bajo"</formula>
    </cfRule>
    <cfRule type="cellIs" dxfId="246" priority="270" operator="equal">
      <formula>"Alto"</formula>
    </cfRule>
  </conditionalFormatting>
  <conditionalFormatting sqref="V68">
    <cfRule type="cellIs" dxfId="245" priority="313" operator="between">
      <formula>$AE$11</formula>
      <formula>$AE$12</formula>
    </cfRule>
    <cfRule type="cellIs" dxfId="244" priority="314" operator="between">
      <formula>$AE$10</formula>
      <formula>$AE$11</formula>
    </cfRule>
    <cfRule type="cellIs" dxfId="243" priority="315" operator="between">
      <formula>$AE$9</formula>
      <formula>$AE$10</formula>
    </cfRule>
  </conditionalFormatting>
  <conditionalFormatting sqref="N18:N22 N29:N32 N40:N43 N51:N54 N62:N66 N13:N14">
    <cfRule type="cellIs" dxfId="242" priority="316" operator="equal">
      <formula>$AG$11</formula>
    </cfRule>
    <cfRule type="cellIs" dxfId="241" priority="317" operator="equal">
      <formula>$AG$12</formula>
    </cfRule>
    <cfRule type="cellIs" dxfId="240" priority="318" operator="equal">
      <formula>$AG$10</formula>
    </cfRule>
  </conditionalFormatting>
  <conditionalFormatting sqref="V24:V32">
    <cfRule type="cellIs" dxfId="239" priority="266" operator="equal">
      <formula>"SI"</formula>
    </cfRule>
    <cfRule type="cellIs" dxfId="238" priority="267" operator="equal">
      <formula>"NO"</formula>
    </cfRule>
  </conditionalFormatting>
  <conditionalFormatting sqref="V35:V43">
    <cfRule type="cellIs" dxfId="237" priority="264" operator="equal">
      <formula>"SI"</formula>
    </cfRule>
    <cfRule type="cellIs" dxfId="236" priority="265" operator="equal">
      <formula>"NO"</formula>
    </cfRule>
  </conditionalFormatting>
  <conditionalFormatting sqref="V46:V54">
    <cfRule type="cellIs" dxfId="235" priority="262" operator="equal">
      <formula>"SI"</formula>
    </cfRule>
    <cfRule type="cellIs" dxfId="234" priority="263" operator="equal">
      <formula>"NO"</formula>
    </cfRule>
  </conditionalFormatting>
  <conditionalFormatting sqref="V57:V65">
    <cfRule type="cellIs" dxfId="233" priority="260" operator="equal">
      <formula>"SI"</formula>
    </cfRule>
    <cfRule type="cellIs" dxfId="232" priority="261" operator="equal">
      <formula>"NO"</formula>
    </cfRule>
  </conditionalFormatting>
  <conditionalFormatting sqref="N15">
    <cfRule type="cellIs" dxfId="231" priority="257" operator="equal">
      <formula>$AG$11</formula>
    </cfRule>
    <cfRule type="cellIs" dxfId="230" priority="258" operator="equal">
      <formula>$AG$12</formula>
    </cfRule>
    <cfRule type="cellIs" dxfId="229" priority="259" operator="equal">
      <formula>$AG$10</formula>
    </cfRule>
  </conditionalFormatting>
  <conditionalFormatting sqref="M16:M17">
    <cfRule type="cellIs" dxfId="228" priority="248" operator="equal">
      <formula>"Medio"</formula>
    </cfRule>
    <cfRule type="cellIs" dxfId="227" priority="249" operator="equal">
      <formula>"Bajo"</formula>
    </cfRule>
    <cfRule type="cellIs" dxfId="226" priority="250" operator="equal">
      <formula>"Alto"</formula>
    </cfRule>
  </conditionalFormatting>
  <conditionalFormatting sqref="N16:N17">
    <cfRule type="cellIs" dxfId="225" priority="251" operator="equal">
      <formula>$AG$11</formula>
    </cfRule>
    <cfRule type="cellIs" dxfId="224" priority="252" operator="equal">
      <formula>$AG$12</formula>
    </cfRule>
    <cfRule type="cellIs" dxfId="223" priority="253" operator="equal">
      <formula>$AG$10</formula>
    </cfRule>
  </conditionalFormatting>
  <conditionalFormatting sqref="M58:M61">
    <cfRule type="cellIs" dxfId="222" priority="176" operator="equal">
      <formula>"Medio"</formula>
    </cfRule>
    <cfRule type="cellIs" dxfId="221" priority="177" operator="equal">
      <formula>"Bajo"</formula>
    </cfRule>
    <cfRule type="cellIs" dxfId="220" priority="178" operator="equal">
      <formula>"Alto"</formula>
    </cfRule>
  </conditionalFormatting>
  <conditionalFormatting sqref="M29:M32 M24:M25">
    <cfRule type="cellIs" dxfId="219" priority="242" operator="equal">
      <formula>"Medio"</formula>
    </cfRule>
    <cfRule type="cellIs" dxfId="218" priority="243" operator="equal">
      <formula>"Bajo"</formula>
    </cfRule>
    <cfRule type="cellIs" dxfId="217" priority="244" operator="equal">
      <formula>"Alto"</formula>
    </cfRule>
  </conditionalFormatting>
  <conditionalFormatting sqref="N24:N25">
    <cfRule type="cellIs" dxfId="216" priority="245" operator="equal">
      <formula>$AG$11</formula>
    </cfRule>
    <cfRule type="cellIs" dxfId="215" priority="246" operator="equal">
      <formula>$AG$12</formula>
    </cfRule>
    <cfRule type="cellIs" dxfId="214" priority="247" operator="equal">
      <formula>$AG$10</formula>
    </cfRule>
  </conditionalFormatting>
  <conditionalFormatting sqref="M26">
    <cfRule type="cellIs" dxfId="213" priority="236" operator="equal">
      <formula>"Medio"</formula>
    </cfRule>
    <cfRule type="cellIs" dxfId="212" priority="237" operator="equal">
      <formula>"Bajo"</formula>
    </cfRule>
    <cfRule type="cellIs" dxfId="211" priority="238" operator="equal">
      <formula>"Alto"</formula>
    </cfRule>
  </conditionalFormatting>
  <conditionalFormatting sqref="N26">
    <cfRule type="cellIs" dxfId="210" priority="239" operator="equal">
      <formula>$AG$11</formula>
    </cfRule>
    <cfRule type="cellIs" dxfId="209" priority="240" operator="equal">
      <formula>$AG$12</formula>
    </cfRule>
    <cfRule type="cellIs" dxfId="208" priority="241" operator="equal">
      <formula>$AG$10</formula>
    </cfRule>
  </conditionalFormatting>
  <conditionalFormatting sqref="M27:M28">
    <cfRule type="cellIs" dxfId="207" priority="230" operator="equal">
      <formula>"Medio"</formula>
    </cfRule>
    <cfRule type="cellIs" dxfId="206" priority="231" operator="equal">
      <formula>"Bajo"</formula>
    </cfRule>
    <cfRule type="cellIs" dxfId="205" priority="232" operator="equal">
      <formula>"Alto"</formula>
    </cfRule>
  </conditionalFormatting>
  <conditionalFormatting sqref="N27:N28">
    <cfRule type="cellIs" dxfId="204" priority="233" operator="equal">
      <formula>$AG$11</formula>
    </cfRule>
    <cfRule type="cellIs" dxfId="203" priority="234" operator="equal">
      <formula>$AG$12</formula>
    </cfRule>
    <cfRule type="cellIs" dxfId="202" priority="235" operator="equal">
      <formula>$AG$10</formula>
    </cfRule>
  </conditionalFormatting>
  <conditionalFormatting sqref="M40:M43 M35:M36">
    <cfRule type="cellIs" dxfId="201" priority="224" operator="equal">
      <formula>"Medio"</formula>
    </cfRule>
    <cfRule type="cellIs" dxfId="200" priority="225" operator="equal">
      <formula>"Bajo"</formula>
    </cfRule>
    <cfRule type="cellIs" dxfId="199" priority="226" operator="equal">
      <formula>"Alto"</formula>
    </cfRule>
  </conditionalFormatting>
  <conditionalFormatting sqref="N35:N36">
    <cfRule type="cellIs" dxfId="198" priority="227" operator="equal">
      <formula>$AG$11</formula>
    </cfRule>
    <cfRule type="cellIs" dxfId="197" priority="228" operator="equal">
      <formula>$AG$12</formula>
    </cfRule>
    <cfRule type="cellIs" dxfId="196" priority="229" operator="equal">
      <formula>$AG$10</formula>
    </cfRule>
  </conditionalFormatting>
  <conditionalFormatting sqref="M37">
    <cfRule type="cellIs" dxfId="195" priority="218" operator="equal">
      <formula>"Medio"</formula>
    </cfRule>
    <cfRule type="cellIs" dxfId="194" priority="219" operator="equal">
      <formula>"Bajo"</formula>
    </cfRule>
    <cfRule type="cellIs" dxfId="193" priority="220" operator="equal">
      <formula>"Alto"</formula>
    </cfRule>
  </conditionalFormatting>
  <conditionalFormatting sqref="N37">
    <cfRule type="cellIs" dxfId="192" priority="221" operator="equal">
      <formula>$AG$11</formula>
    </cfRule>
    <cfRule type="cellIs" dxfId="191" priority="222" operator="equal">
      <formula>$AG$12</formula>
    </cfRule>
    <cfRule type="cellIs" dxfId="190" priority="223" operator="equal">
      <formula>$AG$10</formula>
    </cfRule>
  </conditionalFormatting>
  <conditionalFormatting sqref="M38:M39">
    <cfRule type="cellIs" dxfId="189" priority="212" operator="equal">
      <formula>"Medio"</formula>
    </cfRule>
    <cfRule type="cellIs" dxfId="188" priority="213" operator="equal">
      <formula>"Bajo"</formula>
    </cfRule>
    <cfRule type="cellIs" dxfId="187" priority="214" operator="equal">
      <formula>"Alto"</formula>
    </cfRule>
  </conditionalFormatting>
  <conditionalFormatting sqref="N38:N39">
    <cfRule type="cellIs" dxfId="186" priority="215" operator="equal">
      <formula>$AG$11</formula>
    </cfRule>
    <cfRule type="cellIs" dxfId="185" priority="216" operator="equal">
      <formula>$AG$12</formula>
    </cfRule>
    <cfRule type="cellIs" dxfId="184" priority="217" operator="equal">
      <formula>$AG$10</formula>
    </cfRule>
  </conditionalFormatting>
  <conditionalFormatting sqref="E34:L34">
    <cfRule type="cellIs" dxfId="183" priority="163" operator="equal">
      <formula>"SI"</formula>
    </cfRule>
    <cfRule type="cellIs" dxfId="182" priority="164" operator="equal">
      <formula>"NO"</formula>
    </cfRule>
  </conditionalFormatting>
  <conditionalFormatting sqref="M51:M54 M46:M47">
    <cfRule type="cellIs" dxfId="181" priority="206" operator="equal">
      <formula>"Medio"</formula>
    </cfRule>
    <cfRule type="cellIs" dxfId="180" priority="207" operator="equal">
      <formula>"Bajo"</formula>
    </cfRule>
    <cfRule type="cellIs" dxfId="179" priority="208" operator="equal">
      <formula>"Alto"</formula>
    </cfRule>
  </conditionalFormatting>
  <conditionalFormatting sqref="N46:N47">
    <cfRule type="cellIs" dxfId="178" priority="209" operator="equal">
      <formula>$AG$11</formula>
    </cfRule>
    <cfRule type="cellIs" dxfId="177" priority="210" operator="equal">
      <formula>$AG$12</formula>
    </cfRule>
    <cfRule type="cellIs" dxfId="176" priority="211" operator="equal">
      <formula>$AG$10</formula>
    </cfRule>
  </conditionalFormatting>
  <conditionalFormatting sqref="M48">
    <cfRule type="cellIs" dxfId="175" priority="200" operator="equal">
      <formula>"Medio"</formula>
    </cfRule>
    <cfRule type="cellIs" dxfId="174" priority="201" operator="equal">
      <formula>"Bajo"</formula>
    </cfRule>
    <cfRule type="cellIs" dxfId="173" priority="202" operator="equal">
      <formula>"Alto"</formula>
    </cfRule>
  </conditionalFormatting>
  <conditionalFormatting sqref="N48">
    <cfRule type="cellIs" dxfId="172" priority="203" operator="equal">
      <formula>$AG$11</formula>
    </cfRule>
    <cfRule type="cellIs" dxfId="171" priority="204" operator="equal">
      <formula>$AG$12</formula>
    </cfRule>
    <cfRule type="cellIs" dxfId="170" priority="205" operator="equal">
      <formula>$AG$10</formula>
    </cfRule>
  </conditionalFormatting>
  <conditionalFormatting sqref="M49:M50">
    <cfRule type="cellIs" dxfId="169" priority="194" operator="equal">
      <formula>"Medio"</formula>
    </cfRule>
    <cfRule type="cellIs" dxfId="168" priority="195" operator="equal">
      <formula>"Bajo"</formula>
    </cfRule>
    <cfRule type="cellIs" dxfId="167" priority="196" operator="equal">
      <formula>"Alto"</formula>
    </cfRule>
  </conditionalFormatting>
  <conditionalFormatting sqref="N49:N50">
    <cfRule type="cellIs" dxfId="166" priority="197" operator="equal">
      <formula>$AG$11</formula>
    </cfRule>
    <cfRule type="cellIs" dxfId="165" priority="198" operator="equal">
      <formula>$AG$12</formula>
    </cfRule>
    <cfRule type="cellIs" dxfId="164" priority="199" operator="equal">
      <formula>$AG$10</formula>
    </cfRule>
  </conditionalFormatting>
  <conditionalFormatting sqref="D33:D34 E33:L33">
    <cfRule type="cellIs" dxfId="163" priority="165" operator="equal">
      <formula>"SI"</formula>
    </cfRule>
    <cfRule type="cellIs" dxfId="162" priority="166" operator="equal">
      <formula>"NO"</formula>
    </cfRule>
  </conditionalFormatting>
  <conditionalFormatting sqref="M62:M65 M57">
    <cfRule type="cellIs" dxfId="161" priority="188" operator="equal">
      <formula>"Medio"</formula>
    </cfRule>
    <cfRule type="cellIs" dxfId="160" priority="189" operator="equal">
      <formula>"Bajo"</formula>
    </cfRule>
    <cfRule type="cellIs" dxfId="159" priority="190" operator="equal">
      <formula>"Alto"</formula>
    </cfRule>
  </conditionalFormatting>
  <conditionalFormatting sqref="N57:N58">
    <cfRule type="cellIs" dxfId="158" priority="191" operator="equal">
      <formula>$AG$11</formula>
    </cfRule>
    <cfRule type="cellIs" dxfId="157" priority="192" operator="equal">
      <formula>$AG$12</formula>
    </cfRule>
    <cfRule type="cellIs" dxfId="156" priority="193" operator="equal">
      <formula>$AG$10</formula>
    </cfRule>
  </conditionalFormatting>
  <conditionalFormatting sqref="N59">
    <cfRule type="cellIs" dxfId="155" priority="185" operator="equal">
      <formula>$AG$11</formula>
    </cfRule>
    <cfRule type="cellIs" dxfId="154" priority="186" operator="equal">
      <formula>$AG$12</formula>
    </cfRule>
    <cfRule type="cellIs" dxfId="153" priority="187" operator="equal">
      <formula>$AG$10</formula>
    </cfRule>
  </conditionalFormatting>
  <conditionalFormatting sqref="N60:N61">
    <cfRule type="cellIs" dxfId="152" priority="179" operator="equal">
      <formula>$AG$11</formula>
    </cfRule>
    <cfRule type="cellIs" dxfId="151" priority="180" operator="equal">
      <formula>$AG$12</formula>
    </cfRule>
    <cfRule type="cellIs" dxfId="150" priority="181" operator="equal">
      <formula>$AG$10</formula>
    </cfRule>
  </conditionalFormatting>
  <conditionalFormatting sqref="W55:W56">
    <cfRule type="cellIs" dxfId="149" priority="140" operator="equal">
      <formula>#REF!</formula>
    </cfRule>
  </conditionalFormatting>
  <conditionalFormatting sqref="Q55:R56 M56 V55:V56">
    <cfRule type="cellIs" dxfId="148" priority="138" operator="equal">
      <formula>"SI"</formula>
    </cfRule>
    <cfRule type="cellIs" dxfId="147" priority="139" operator="equal">
      <formula>"NO"</formula>
    </cfRule>
  </conditionalFormatting>
  <conditionalFormatting sqref="AA55 AB56">
    <cfRule type="cellIs" dxfId="146" priority="135" operator="equal">
      <formula>"Medio"</formula>
    </cfRule>
    <cfRule type="cellIs" dxfId="145" priority="136" operator="equal">
      <formula>"Bajo"</formula>
    </cfRule>
    <cfRule type="cellIs" dxfId="144" priority="137" operator="equal">
      <formula>"Alto"</formula>
    </cfRule>
  </conditionalFormatting>
  <conditionalFormatting sqref="D55:D56 E55:L55">
    <cfRule type="cellIs" dxfId="143" priority="133" operator="equal">
      <formula>"SI"</formula>
    </cfRule>
    <cfRule type="cellIs" dxfId="142" priority="134" operator="equal">
      <formula>"NO"</formula>
    </cfRule>
  </conditionalFormatting>
  <conditionalFormatting sqref="E56:L56">
    <cfRule type="cellIs" dxfId="141" priority="131" operator="equal">
      <formula>"SI"</formula>
    </cfRule>
    <cfRule type="cellIs" dxfId="140" priority="132" operator="equal">
      <formula>"NO"</formula>
    </cfRule>
  </conditionalFormatting>
  <conditionalFormatting sqref="M55">
    <cfRule type="cellIs" dxfId="139" priority="128" operator="equal">
      <formula>"Medio"</formula>
    </cfRule>
    <cfRule type="cellIs" dxfId="138" priority="129" operator="equal">
      <formula>"Bajo"</formula>
    </cfRule>
    <cfRule type="cellIs" dxfId="137" priority="130" operator="equal">
      <formula>"Alto"</formula>
    </cfRule>
  </conditionalFormatting>
  <conditionalFormatting sqref="N55">
    <cfRule type="cellIs" dxfId="136" priority="141" operator="equal">
      <formula>$AG$11</formula>
    </cfRule>
    <cfRule type="cellIs" dxfId="135" priority="142" operator="equal">
      <formula>$AG$12</formula>
    </cfRule>
    <cfRule type="cellIs" dxfId="134" priority="143" operator="equal">
      <formula>$AG$10</formula>
    </cfRule>
  </conditionalFormatting>
  <conditionalFormatting sqref="W33:W34">
    <cfRule type="cellIs" dxfId="133" priority="172" operator="equal">
      <formula>#REF!</formula>
    </cfRule>
  </conditionalFormatting>
  <conditionalFormatting sqref="Q33:R34 M34 V33:V34">
    <cfRule type="cellIs" dxfId="132" priority="170" operator="equal">
      <formula>"SI"</formula>
    </cfRule>
    <cfRule type="cellIs" dxfId="131" priority="171" operator="equal">
      <formula>"NO"</formula>
    </cfRule>
  </conditionalFormatting>
  <conditionalFormatting sqref="AA33 AB34">
    <cfRule type="cellIs" dxfId="130" priority="167" operator="equal">
      <formula>"Medio"</formula>
    </cfRule>
    <cfRule type="cellIs" dxfId="129" priority="168" operator="equal">
      <formula>"Bajo"</formula>
    </cfRule>
    <cfRule type="cellIs" dxfId="128" priority="169" operator="equal">
      <formula>"Alto"</formula>
    </cfRule>
  </conditionalFormatting>
  <conditionalFormatting sqref="M33">
    <cfRule type="cellIs" dxfId="127" priority="160" operator="equal">
      <formula>"Medio"</formula>
    </cfRule>
    <cfRule type="cellIs" dxfId="126" priority="161" operator="equal">
      <formula>"Bajo"</formula>
    </cfRule>
    <cfRule type="cellIs" dxfId="125" priority="162" operator="equal">
      <formula>"Alto"</formula>
    </cfRule>
  </conditionalFormatting>
  <conditionalFormatting sqref="N33">
    <cfRule type="cellIs" dxfId="124" priority="173" operator="equal">
      <formula>$AG$11</formula>
    </cfRule>
    <cfRule type="cellIs" dxfId="123" priority="174" operator="equal">
      <formula>$AG$12</formula>
    </cfRule>
    <cfRule type="cellIs" dxfId="122" priority="175" operator="equal">
      <formula>$AG$10</formula>
    </cfRule>
  </conditionalFormatting>
  <conditionalFormatting sqref="W44:W45">
    <cfRule type="cellIs" dxfId="121" priority="156" operator="equal">
      <formula>#REF!</formula>
    </cfRule>
  </conditionalFormatting>
  <conditionalFormatting sqref="Q44:R45 M45 V44:V45">
    <cfRule type="cellIs" dxfId="120" priority="154" operator="equal">
      <formula>"SI"</formula>
    </cfRule>
    <cfRule type="cellIs" dxfId="119" priority="155" operator="equal">
      <formula>"NO"</formula>
    </cfRule>
  </conditionalFormatting>
  <conditionalFormatting sqref="AA44 AB45">
    <cfRule type="cellIs" dxfId="118" priority="151" operator="equal">
      <formula>"Medio"</formula>
    </cfRule>
    <cfRule type="cellIs" dxfId="117" priority="152" operator="equal">
      <formula>"Bajo"</formula>
    </cfRule>
    <cfRule type="cellIs" dxfId="116" priority="153" operator="equal">
      <formula>"Alto"</formula>
    </cfRule>
  </conditionalFormatting>
  <conditionalFormatting sqref="D44:D45 E44:L44">
    <cfRule type="cellIs" dxfId="115" priority="149" operator="equal">
      <formula>"SI"</formula>
    </cfRule>
    <cfRule type="cellIs" dxfId="114" priority="150" operator="equal">
      <formula>"NO"</formula>
    </cfRule>
  </conditionalFormatting>
  <conditionalFormatting sqref="E45:L45">
    <cfRule type="cellIs" dxfId="113" priority="147" operator="equal">
      <formula>"SI"</formula>
    </cfRule>
    <cfRule type="cellIs" dxfId="112" priority="148" operator="equal">
      <formula>"NO"</formula>
    </cfRule>
  </conditionalFormatting>
  <conditionalFormatting sqref="M44">
    <cfRule type="cellIs" dxfId="111" priority="144" operator="equal">
      <formula>"Medio"</formula>
    </cfRule>
    <cfRule type="cellIs" dxfId="110" priority="145" operator="equal">
      <formula>"Bajo"</formula>
    </cfRule>
    <cfRule type="cellIs" dxfId="109" priority="146" operator="equal">
      <formula>"Alto"</formula>
    </cfRule>
  </conditionalFormatting>
  <conditionalFormatting sqref="N44">
    <cfRule type="cellIs" dxfId="108" priority="157" operator="equal">
      <formula>$AG$11</formula>
    </cfRule>
    <cfRule type="cellIs" dxfId="107" priority="158" operator="equal">
      <formula>$AG$12</formula>
    </cfRule>
    <cfRule type="cellIs" dxfId="106" priority="159" operator="equal">
      <formula>$AG$10</formula>
    </cfRule>
  </conditionalFormatting>
  <conditionalFormatting sqref="D13:L21">
    <cfRule type="cellIs" dxfId="105" priority="126" operator="equal">
      <formula>"SI"</formula>
    </cfRule>
    <cfRule type="cellIs" dxfId="104" priority="127" operator="equal">
      <formula>"NO"</formula>
    </cfRule>
  </conditionalFormatting>
  <conditionalFormatting sqref="D24:L32">
    <cfRule type="cellIs" dxfId="103" priority="16" operator="equal">
      <formula>"SI"</formula>
    </cfRule>
    <cfRule type="cellIs" dxfId="102" priority="17" operator="equal">
      <formula>"NO"</formula>
    </cfRule>
  </conditionalFormatting>
  <conditionalFormatting sqref="D35:L43">
    <cfRule type="cellIs" dxfId="101" priority="14" operator="equal">
      <formula>"SI"</formula>
    </cfRule>
    <cfRule type="cellIs" dxfId="100" priority="15" operator="equal">
      <formula>"NO"</formula>
    </cfRule>
  </conditionalFormatting>
  <conditionalFormatting sqref="D46:L54">
    <cfRule type="cellIs" dxfId="99" priority="12" operator="equal">
      <formula>"SI"</formula>
    </cfRule>
    <cfRule type="cellIs" dxfId="98" priority="13" operator="equal">
      <formula>"NO"</formula>
    </cfRule>
  </conditionalFormatting>
  <conditionalFormatting sqref="D57:L65">
    <cfRule type="cellIs" dxfId="97" priority="10" operator="equal">
      <formula>"SI"</formula>
    </cfRule>
    <cfRule type="cellIs" dxfId="96" priority="11" operator="equal">
      <formula>"NO"</formula>
    </cfRule>
  </conditionalFormatting>
  <dataValidations count="1">
    <dataValidation type="list" allowBlank="1" showInputMessage="1" showErrorMessage="1" sqref="M70 F60:F65 L13:L20 E59:E65 K13:K19 L55:L64 J13:J18 K65 I13:I17 J64:J65 H13:H16 I63:I65 G13:G15 H62:H65 F13:F14 G61:G65 E13 D14:D23 E15:E24 F16:F25 G17:G26 H18:H27 I19:I28 J20:J29 K21:K30 L22:L31 L33:L42 K32:K41 J31:J40 I30:I39 H29:H38 G28:G37 F27:F36 E26:E35 D25:D34 L44:L53 K43:K52 J42:J51 I41:I50 H40:H49 G39:G48 F38:F47 E37:E46 D36:D45 K54:K63 J53:J62 I52:I61 H51:H60 G50:G59 F49:F58 E48:E57 D47:D56 D58:D65">
      <formula1>$AC$9:$AC$12</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4"/>
  <sheetViews>
    <sheetView topLeftCell="D1" zoomScaleNormal="100" workbookViewId="0">
      <selection activeCell="H34" sqref="H34:J36"/>
    </sheetView>
  </sheetViews>
  <sheetFormatPr baseColWidth="10" defaultRowHeight="15" x14ac:dyDescent="0.25"/>
  <cols>
    <col min="1" max="1" width="7.28515625" customWidth="1"/>
    <col min="2" max="2" width="52.140625" customWidth="1"/>
    <col min="3" max="3" width="14.7109375" customWidth="1"/>
    <col min="4" max="4" width="17.5703125" customWidth="1"/>
    <col min="5" max="5" width="13" customWidth="1"/>
    <col min="6" max="6" width="47.42578125" customWidth="1"/>
    <col min="7" max="7" width="17" customWidth="1"/>
    <col min="8" max="8" width="15.28515625" customWidth="1"/>
    <col min="9" max="9" width="11.42578125" customWidth="1"/>
    <col min="10" max="10" width="14.42578125" customWidth="1"/>
    <col min="11" max="11" width="12.28515625" hidden="1" customWidth="1"/>
    <col min="12" max="12" width="14.28515625" hidden="1" customWidth="1"/>
    <col min="13" max="13" width="20.42578125" customWidth="1"/>
    <col min="14" max="14" width="15.5703125" customWidth="1"/>
  </cols>
  <sheetData>
    <row r="1" spans="1:14" s="434" customFormat="1" ht="30.75" customHeight="1" x14ac:dyDescent="0.25">
      <c r="A1" s="973"/>
      <c r="B1" s="974"/>
      <c r="C1" s="977" t="s">
        <v>334</v>
      </c>
      <c r="D1" s="978"/>
      <c r="E1" s="978"/>
      <c r="F1" s="978"/>
      <c r="G1" s="978"/>
      <c r="H1" s="978"/>
      <c r="I1" s="978"/>
      <c r="J1" s="978"/>
      <c r="K1" s="978"/>
      <c r="L1" s="978"/>
      <c r="M1" s="978"/>
      <c r="N1" s="978"/>
    </row>
    <row r="2" spans="1:14" s="434" customFormat="1" ht="23.45" customHeight="1" x14ac:dyDescent="0.25">
      <c r="A2" s="973"/>
      <c r="B2" s="974"/>
      <c r="C2" s="979" t="e">
        <f>+#REF!</f>
        <v>#REF!</v>
      </c>
      <c r="D2" s="980"/>
      <c r="E2" s="980"/>
      <c r="F2" s="980"/>
      <c r="G2" s="980"/>
      <c r="H2" s="980"/>
      <c r="I2" s="980"/>
      <c r="J2" s="980"/>
      <c r="K2" s="980"/>
      <c r="L2" s="980"/>
      <c r="M2" s="980"/>
      <c r="N2" s="980"/>
    </row>
    <row r="3" spans="1:14" s="435" customFormat="1" ht="23.45" customHeight="1" x14ac:dyDescent="0.25">
      <c r="A3" s="975"/>
      <c r="B3" s="976"/>
      <c r="C3" s="977" t="s">
        <v>538</v>
      </c>
      <c r="D3" s="978"/>
      <c r="E3" s="978"/>
      <c r="F3" s="978"/>
      <c r="G3" s="978"/>
      <c r="H3" s="978"/>
      <c r="I3" s="978"/>
      <c r="J3" s="978"/>
      <c r="K3" s="978"/>
      <c r="L3" s="978"/>
      <c r="M3" s="978"/>
      <c r="N3" s="978"/>
    </row>
    <row r="4" spans="1:14" s="435" customFormat="1" ht="27" customHeight="1" x14ac:dyDescent="0.25">
      <c r="A4" s="595" t="s">
        <v>539</v>
      </c>
      <c r="B4" s="595"/>
      <c r="C4" s="981" t="e">
        <f>+#REF!</f>
        <v>#REF!</v>
      </c>
      <c r="D4" s="982"/>
      <c r="E4" s="983"/>
      <c r="F4" s="595" t="s">
        <v>540</v>
      </c>
      <c r="G4" s="984" t="e">
        <f>+#REF!</f>
        <v>#REF!</v>
      </c>
      <c r="H4" s="985"/>
      <c r="I4" s="985"/>
      <c r="J4" s="985"/>
      <c r="K4" s="985"/>
      <c r="L4" s="985"/>
      <c r="M4" s="985"/>
      <c r="N4" s="986"/>
    </row>
    <row r="5" spans="1:14" s="436" customFormat="1" ht="24" customHeight="1" x14ac:dyDescent="0.2">
      <c r="A5" s="596" t="s">
        <v>541</v>
      </c>
      <c r="B5" s="596"/>
      <c r="C5" s="989" t="e">
        <f>+#REF!</f>
        <v>#REF!</v>
      </c>
      <c r="D5" s="989"/>
      <c r="E5" s="989"/>
      <c r="F5" s="597" t="s">
        <v>594</v>
      </c>
      <c r="G5" s="984" t="e">
        <f>+#REF!</f>
        <v>#REF!</v>
      </c>
      <c r="H5" s="985"/>
      <c r="I5" s="985"/>
      <c r="J5" s="985"/>
      <c r="K5" s="985"/>
      <c r="L5" s="985"/>
      <c r="M5" s="985"/>
      <c r="N5" s="986"/>
    </row>
    <row r="6" spans="1:14" ht="15.75" customHeight="1" x14ac:dyDescent="0.25">
      <c r="A6" s="990" t="s">
        <v>214</v>
      </c>
      <c r="B6" s="990" t="s">
        <v>542</v>
      </c>
      <c r="C6" s="991" t="s">
        <v>543</v>
      </c>
      <c r="D6" s="991"/>
      <c r="E6" s="991"/>
      <c r="F6" s="991"/>
      <c r="G6" s="992" t="s">
        <v>544</v>
      </c>
      <c r="H6" s="992"/>
      <c r="I6" s="992"/>
      <c r="J6" s="992"/>
      <c r="K6" s="992"/>
      <c r="L6" s="992"/>
      <c r="M6" s="992"/>
      <c r="N6" s="992"/>
    </row>
    <row r="7" spans="1:14" s="437" customFormat="1" ht="36" customHeight="1" x14ac:dyDescent="0.25">
      <c r="A7" s="990"/>
      <c r="B7" s="990"/>
      <c r="C7" s="993" t="s">
        <v>0</v>
      </c>
      <c r="D7" s="993" t="s">
        <v>545</v>
      </c>
      <c r="E7" s="993" t="s">
        <v>546</v>
      </c>
      <c r="F7" s="993" t="s">
        <v>547</v>
      </c>
      <c r="G7" s="987" t="s">
        <v>548</v>
      </c>
      <c r="H7" s="987" t="s">
        <v>549</v>
      </c>
      <c r="I7" s="987"/>
      <c r="J7" s="987" t="s">
        <v>550</v>
      </c>
      <c r="K7" s="666"/>
      <c r="L7" s="666"/>
      <c r="M7" s="987" t="s">
        <v>551</v>
      </c>
      <c r="N7" s="987" t="s">
        <v>552</v>
      </c>
    </row>
    <row r="8" spans="1:14" ht="14.25" customHeight="1" x14ac:dyDescent="0.25">
      <c r="A8" s="990"/>
      <c r="B8" s="990"/>
      <c r="C8" s="994"/>
      <c r="D8" s="994" t="s">
        <v>2</v>
      </c>
      <c r="E8" s="994" t="str">
        <f>+IF(C8="","",IF(D8="","",IF(C8=[17]Listas!$F$5,IF(D8=[17]Listas!$I$5,"BAJO",IF(D8=[17]Listas!$I$6,"Bajo",IF(D8=[17]Listas!$I$7,"MEDIO"))),IF(C8=[17]Listas!$F$6,IF(D8=[17]Listas!$I$5,"Bajo",IF(D8=[17]Listas!$I$6,"Medio",IF(D8=[17]Listas!$I$7,"Alto"))),IF(C8=[17]Listas!$F$7,IF(D8=[17]Listas!$I$5,"Medio",IF(D8=[17]Listas!$I$6,"Alto",IF(D8=[17]Listas!$I$7,"Alto",""))))))))</f>
        <v/>
      </c>
      <c r="F8" s="994"/>
      <c r="G8" s="988"/>
      <c r="H8" s="988" t="s">
        <v>6</v>
      </c>
      <c r="I8" s="988">
        <f>IF((H8=0)," ",IF((H8="NO"),50,IF((H8="SI"),0)))</f>
        <v>0</v>
      </c>
      <c r="J8" s="988" t="s">
        <v>7</v>
      </c>
      <c r="K8" s="667">
        <f>IF((J8=0)," ",IF((J8="NO"),50,IF((J8="SI"),0)))</f>
        <v>50</v>
      </c>
      <c r="L8" s="667">
        <f>SUM(K8+I8)</f>
        <v>50</v>
      </c>
      <c r="M8" s="988"/>
      <c r="N8" s="988" t="str">
        <f>IF((E8=0)," ",IF((E8="Bajo"),1,IF((E8="Medio"),2,IF((E8="Alto"),3,""))))</f>
        <v/>
      </c>
    </row>
    <row r="9" spans="1:14" ht="27" customHeight="1" x14ac:dyDescent="0.25">
      <c r="A9" s="511">
        <v>1</v>
      </c>
      <c r="B9" s="512" t="s">
        <v>553</v>
      </c>
      <c r="C9" s="477" t="str">
        <f>+'PT 02 Calif. Competencias (2)'!T98</f>
        <v>Bajo</v>
      </c>
      <c r="D9" s="478" t="str">
        <f>+'PT 02 Calif. Competencias (2)'!T98</f>
        <v>Bajo</v>
      </c>
      <c r="E9" s="598" t="str">
        <f>+IF(C9="","",IF(D9="","",IF(C9=[17]Listas!$F$5,IF(D9=[17]Listas!$I$5,"BAJO",IF(D9=[17]Listas!$I$6,"Bajo",IF(D9=[17]Listas!$I$7,"MEDIO"))),IF(C9=[17]Listas!$F$6,IF(D9=[17]Listas!$I$5,"Bajo",IF(D9=[17]Listas!$I$6,"Medio",IF(D9=[17]Listas!$I$7,"Alto"))),IF(C9=[17]Listas!$F$7,IF(D9=[17]Listas!$I$5,"Medio",IF(D9=[17]Listas!$I$6,"Alto",IF(D9=[17]Listas!$I$7,"Alto",""))))))))</f>
        <v>BAJO</v>
      </c>
      <c r="F9" s="513" t="s">
        <v>554</v>
      </c>
      <c r="G9" s="438" t="s">
        <v>3</v>
      </c>
      <c r="H9" s="439" t="s">
        <v>6</v>
      </c>
      <c r="I9" s="439" t="s">
        <v>6</v>
      </c>
      <c r="J9" s="439" t="s">
        <v>6</v>
      </c>
      <c r="K9" s="440">
        <f t="shared" ref="K9:K19" si="0">IF((J9=0)," ",IF((J9="NO"),50,IF((J9="SI"),0)))</f>
        <v>0</v>
      </c>
      <c r="L9" s="440" t="e">
        <f>SUM(K9+I9)</f>
        <v>#VALUE!</v>
      </c>
      <c r="M9" s="438"/>
      <c r="N9" s="441">
        <f>IF((E9=0)," ",IF((E9="Bajo"),1,IF((E9="Medio"),2,IF((E9="Alto"),3,""))))</f>
        <v>1</v>
      </c>
    </row>
    <row r="10" spans="1:14" ht="30" customHeight="1" x14ac:dyDescent="0.25">
      <c r="A10" s="514">
        <v>2</v>
      </c>
      <c r="B10" s="442" t="s">
        <v>555</v>
      </c>
      <c r="C10" s="515" t="s">
        <v>3</v>
      </c>
      <c r="D10" s="515" t="s">
        <v>3</v>
      </c>
      <c r="E10" s="598" t="str">
        <f>+IF(C10="","",IF(D10="","",IF(C10=[17]Listas!$F$5,IF(D10=[17]Listas!$I$5,"BAJO",IF(D10=[17]Listas!$I$6,"Bajo",IF(D10=[17]Listas!$I$7,"MEDIO"))),IF(C10=[17]Listas!$F$6,IF(D10=[17]Listas!$I$5,"Bajo",IF(D10=[17]Listas!$I$6,"Medio",IF(D10=[17]Listas!$I$7,"Alto"))),IF(C10=[17]Listas!$F$7,IF(D10=[17]Listas!$I$5,"Medio",IF(D10=[17]Listas!$I$6,"Alto",IF(D10=[17]Listas!$I$7,"Alto",""))))))))</f>
        <v>BAJO</v>
      </c>
      <c r="F10" s="443"/>
      <c r="G10" s="515"/>
      <c r="H10" s="519"/>
      <c r="I10" s="519"/>
      <c r="J10" s="519"/>
      <c r="K10" s="520" t="str">
        <f t="shared" si="0"/>
        <v xml:space="preserve"> </v>
      </c>
      <c r="L10" s="520" t="e">
        <f t="shared" ref="L10:L32" si="1">SUM(K10+I10)</f>
        <v>#VALUE!</v>
      </c>
      <c r="M10" s="515"/>
      <c r="N10" s="441">
        <f t="shared" ref="N10:N32" si="2">IF((E10=0)," ",IF((E10="Bajo"),1,IF((E10="Medio"),2,IF((E10="Alto"),3,""))))</f>
        <v>1</v>
      </c>
    </row>
    <row r="11" spans="1:14" ht="44.25" customHeight="1" x14ac:dyDescent="0.25">
      <c r="A11" s="514">
        <v>3</v>
      </c>
      <c r="B11" s="442" t="s">
        <v>556</v>
      </c>
      <c r="C11" s="515" t="s">
        <v>2</v>
      </c>
      <c r="D11" s="515" t="s">
        <v>1</v>
      </c>
      <c r="E11" s="598" t="str">
        <f>+IF(C11="","",IF(D11="","",IF(C11=[17]Listas!$F$5,IF(D11=[17]Listas!$I$5,"BAJO",IF(D11=[17]Listas!$I$6,"Bajo",IF(D11=[17]Listas!$I$7,"MEDIO"))),IF(C11=[17]Listas!$F$6,IF(D11=[17]Listas!$I$5,"Bajo",IF(D11=[17]Listas!$I$6,"Medio",IF(D11=[17]Listas!$I$7,"Alto"))),IF(C11=[17]Listas!$F$7,IF(D11=[17]Listas!$I$5,"Medio",IF(D11=[17]Listas!$I$6,"Alto",IF(D11=[17]Listas!$I$7,"Alto",""))))))))</f>
        <v>Alto</v>
      </c>
      <c r="F11" s="444" t="s">
        <v>730</v>
      </c>
      <c r="G11" s="515"/>
      <c r="H11" s="519"/>
      <c r="I11" s="519"/>
      <c r="J11" s="519"/>
      <c r="K11" s="520" t="str">
        <f t="shared" si="0"/>
        <v xml:space="preserve"> </v>
      </c>
      <c r="L11" s="520" t="e">
        <f t="shared" si="1"/>
        <v>#VALUE!</v>
      </c>
      <c r="M11" s="515"/>
      <c r="N11" s="441">
        <f t="shared" si="2"/>
        <v>3</v>
      </c>
    </row>
    <row r="12" spans="1:14" ht="32.25" customHeight="1" x14ac:dyDescent="0.25">
      <c r="A12" s="514">
        <v>4</v>
      </c>
      <c r="B12" s="442" t="s">
        <v>557</v>
      </c>
      <c r="C12" s="515" t="s">
        <v>3</v>
      </c>
      <c r="D12" s="515" t="s">
        <v>2</v>
      </c>
      <c r="E12" s="598" t="str">
        <f>+IF(C12="","",IF(D12="","",IF(C12=[17]Listas!$F$5,IF(D12=[17]Listas!$I$5,"BAJO",IF(D12=[17]Listas!$I$6,"Bajo",IF(D12=[17]Listas!$I$7,"MEDIO"))),IF(C12=[17]Listas!$F$6,IF(D12=[17]Listas!$I$5,"Bajo",IF(D12=[17]Listas!$I$6,"Medio",IF(D12=[17]Listas!$I$7,"Alto"))),IF(C12=[17]Listas!$F$7,IF(D12=[17]Listas!$I$5,"Medio",IF(D12=[17]Listas!$I$6,"Alto",IF(D12=[17]Listas!$I$7,"Alto",""))))))))</f>
        <v>Bajo</v>
      </c>
      <c r="F12" s="445"/>
      <c r="G12" s="515"/>
      <c r="H12" s="519"/>
      <c r="I12" s="519"/>
      <c r="J12" s="519"/>
      <c r="K12" s="520" t="str">
        <f t="shared" si="0"/>
        <v xml:space="preserve"> </v>
      </c>
      <c r="L12" s="520" t="e">
        <f t="shared" si="1"/>
        <v>#VALUE!</v>
      </c>
      <c r="M12" s="515"/>
      <c r="N12" s="441">
        <f t="shared" si="2"/>
        <v>1</v>
      </c>
    </row>
    <row r="13" spans="1:14" ht="24" customHeight="1" x14ac:dyDescent="0.25">
      <c r="A13" s="514">
        <v>5</v>
      </c>
      <c r="B13" s="442" t="s">
        <v>558</v>
      </c>
      <c r="C13" s="515" t="s">
        <v>2</v>
      </c>
      <c r="D13" s="515" t="s">
        <v>2</v>
      </c>
      <c r="E13" s="598" t="str">
        <f>+IF(C13="","",IF(D13="","",IF(C13=[17]Listas!$F$5,IF(D13=[17]Listas!$I$5,"BAJO",IF(D13=[17]Listas!$I$6,"Bajo",IF(D13=[17]Listas!$I$7,"MEDIO"))),IF(C13=[17]Listas!$F$6,IF(D13=[17]Listas!$I$5,"Bajo",IF(D13=[17]Listas!$I$6,"Medio",IF(D13=[17]Listas!$I$7,"Alto"))),IF(C13=[17]Listas!$F$7,IF(D13=[17]Listas!$I$5,"Medio",IF(D13=[17]Listas!$I$6,"Alto",IF(D13=[17]Listas!$I$7,"Alto",""))))))))</f>
        <v>Medio</v>
      </c>
      <c r="F13" s="766" t="s">
        <v>731</v>
      </c>
      <c r="G13" s="515"/>
      <c r="H13" s="519"/>
      <c r="I13" s="519"/>
      <c r="J13" s="519"/>
      <c r="K13" s="520" t="str">
        <f t="shared" si="0"/>
        <v xml:space="preserve"> </v>
      </c>
      <c r="L13" s="520" t="e">
        <f t="shared" si="1"/>
        <v>#VALUE!</v>
      </c>
      <c r="M13" s="515"/>
      <c r="N13" s="441">
        <f t="shared" si="2"/>
        <v>2</v>
      </c>
    </row>
    <row r="14" spans="1:14" ht="62.25" customHeight="1" x14ac:dyDescent="0.25">
      <c r="A14" s="514">
        <v>6</v>
      </c>
      <c r="B14" s="442" t="s">
        <v>559</v>
      </c>
      <c r="C14" s="515" t="s">
        <v>3</v>
      </c>
      <c r="D14" s="515" t="s">
        <v>3</v>
      </c>
      <c r="E14" s="598" t="str">
        <f>+IF(C14="","",IF(D14="","",IF(C14=[17]Listas!$F$5,IF(D14=[17]Listas!$I$5,"BAJO",IF(D14=[17]Listas!$I$6,"Bajo",IF(D14=[17]Listas!$I$7,"MEDIO"))),IF(C14=[17]Listas!$F$6,IF(D14=[17]Listas!$I$5,"Bajo",IF(D14=[17]Listas!$I$6,"Medio",IF(D14=[17]Listas!$I$7,"Alto"))),IF(C14=[17]Listas!$F$7,IF(D14=[17]Listas!$I$5,"Medio",IF(D14=[17]Listas!$I$6,"Alto",IF(D14=[17]Listas!$I$7,"Alto",""))))))))</f>
        <v>BAJO</v>
      </c>
      <c r="F14" s="444"/>
      <c r="G14" s="515"/>
      <c r="H14" s="519"/>
      <c r="I14" s="519"/>
      <c r="J14" s="519"/>
      <c r="K14" s="520" t="str">
        <f t="shared" si="0"/>
        <v xml:space="preserve"> </v>
      </c>
      <c r="L14" s="520" t="e">
        <f t="shared" si="1"/>
        <v>#VALUE!</v>
      </c>
      <c r="M14" s="515"/>
      <c r="N14" s="441">
        <f t="shared" si="2"/>
        <v>1</v>
      </c>
    </row>
    <row r="15" spans="1:14" ht="34.5" customHeight="1" x14ac:dyDescent="0.25">
      <c r="A15" s="514">
        <v>7</v>
      </c>
      <c r="B15" s="442" t="s">
        <v>560</v>
      </c>
      <c r="C15" s="515" t="s">
        <v>3</v>
      </c>
      <c r="D15" s="515" t="s">
        <v>1</v>
      </c>
      <c r="E15" s="598" t="str">
        <f>+IF(C15="","",IF(D15="","",IF(C15=[17]Listas!$F$5,IF(D15=[17]Listas!$I$5,"BAJO",IF(D15=[17]Listas!$I$6,"Bajo",IF(D15=[17]Listas!$I$7,"MEDIO"))),IF(C15=[17]Listas!$F$6,IF(D15=[17]Listas!$I$5,"Bajo",IF(D15=[17]Listas!$I$6,"Medio",IF(D15=[17]Listas!$I$7,"Alto"))),IF(C15=[17]Listas!$F$7,IF(D15=[17]Listas!$I$5,"Medio",IF(D15=[17]Listas!$I$6,"Alto",IF(D15=[17]Listas!$I$7,"Alto",""))))))))</f>
        <v>MEDIO</v>
      </c>
      <c r="F15" s="766" t="s">
        <v>732</v>
      </c>
      <c r="G15" s="515"/>
      <c r="H15" s="519"/>
      <c r="I15" s="519"/>
      <c r="J15" s="519"/>
      <c r="K15" s="520" t="str">
        <f t="shared" si="0"/>
        <v xml:space="preserve"> </v>
      </c>
      <c r="L15" s="520" t="e">
        <f t="shared" si="1"/>
        <v>#VALUE!</v>
      </c>
      <c r="M15" s="515"/>
      <c r="N15" s="441">
        <f t="shared" si="2"/>
        <v>2</v>
      </c>
    </row>
    <row r="16" spans="1:14" ht="24" customHeight="1" x14ac:dyDescent="0.25">
      <c r="A16" s="514">
        <v>8</v>
      </c>
      <c r="B16" s="442" t="s">
        <v>561</v>
      </c>
      <c r="C16" s="515" t="s">
        <v>3</v>
      </c>
      <c r="D16" s="515" t="s">
        <v>3</v>
      </c>
      <c r="E16" s="598" t="str">
        <f>+IF(C16="","",IF(D16="","",IF(C16=[17]Listas!$F$5,IF(D16=[17]Listas!$I$5,"BAJO",IF(D16=[17]Listas!$I$6,"Bajo",IF(D16=[17]Listas!$I$7,"MEDIO"))),IF(C16=[17]Listas!$F$6,IF(D16=[17]Listas!$I$5,"Bajo",IF(D16=[17]Listas!$I$6,"Medio",IF(D16=[17]Listas!$I$7,"Alto"))),IF(C16=[17]Listas!$F$7,IF(D16=[17]Listas!$I$5,"Medio",IF(D16=[17]Listas!$I$6,"Alto",IF(D16=[17]Listas!$I$7,"Alto",""))))))))</f>
        <v>BAJO</v>
      </c>
      <c r="F16" s="446"/>
      <c r="G16" s="515"/>
      <c r="H16" s="519"/>
      <c r="I16" s="519"/>
      <c r="J16" s="519"/>
      <c r="K16" s="520" t="str">
        <f t="shared" si="0"/>
        <v xml:space="preserve"> </v>
      </c>
      <c r="L16" s="520" t="e">
        <f t="shared" si="1"/>
        <v>#VALUE!</v>
      </c>
      <c r="M16" s="515"/>
      <c r="N16" s="441">
        <f t="shared" si="2"/>
        <v>1</v>
      </c>
    </row>
    <row r="17" spans="1:14" ht="24" customHeight="1" x14ac:dyDescent="0.25">
      <c r="A17" s="514">
        <v>9</v>
      </c>
      <c r="B17" s="442" t="s">
        <v>562</v>
      </c>
      <c r="C17" s="515" t="s">
        <v>3</v>
      </c>
      <c r="D17" s="515" t="s">
        <v>3</v>
      </c>
      <c r="E17" s="598" t="str">
        <f>+IF(C17="","",IF(D17="","",IF(C17=[17]Listas!$F$5,IF(D17=[17]Listas!$I$5,"BAJO",IF(D17=[17]Listas!$I$6,"Bajo",IF(D17=[17]Listas!$I$7,"MEDIO"))),IF(C17=[17]Listas!$F$6,IF(D17=[17]Listas!$I$5,"Bajo",IF(D17=[17]Listas!$I$6,"Medio",IF(D17=[17]Listas!$I$7,"Alto"))),IF(C17=[17]Listas!$F$7,IF(D17=[17]Listas!$I$5,"Medio",IF(D17=[17]Listas!$I$6,"Alto",IF(D17=[17]Listas!$I$7,"Alto",""))))))))</f>
        <v>BAJO</v>
      </c>
      <c r="F17" s="446"/>
      <c r="G17" s="515"/>
      <c r="H17" s="519"/>
      <c r="I17" s="519"/>
      <c r="J17" s="519"/>
      <c r="K17" s="520" t="str">
        <f t="shared" si="0"/>
        <v xml:space="preserve"> </v>
      </c>
      <c r="L17" s="520" t="e">
        <f t="shared" si="1"/>
        <v>#VALUE!</v>
      </c>
      <c r="M17" s="515"/>
      <c r="N17" s="441">
        <f t="shared" si="2"/>
        <v>1</v>
      </c>
    </row>
    <row r="18" spans="1:14" ht="24" customHeight="1" x14ac:dyDescent="0.25">
      <c r="A18" s="514">
        <v>10</v>
      </c>
      <c r="B18" s="442" t="s">
        <v>563</v>
      </c>
      <c r="C18" s="515" t="s">
        <v>2</v>
      </c>
      <c r="D18" s="515" t="s">
        <v>1</v>
      </c>
      <c r="E18" s="598" t="str">
        <f>+IF(C18="","",IF(D18="","",IF(C18=[17]Listas!$F$5,IF(D18=[17]Listas!$I$5,"BAJO",IF(D18=[17]Listas!$I$6,"Bajo",IF(D18=[17]Listas!$I$7,"MEDIO"))),IF(C18=[17]Listas!$F$6,IF(D18=[17]Listas!$I$5,"Bajo",IF(D18=[17]Listas!$I$6,"Medio",IF(D18=[17]Listas!$I$7,"Alto"))),IF(C18=[17]Listas!$F$7,IF(D18=[17]Listas!$I$5,"Medio",IF(D18=[17]Listas!$I$6,"Alto",IF(D18=[17]Listas!$I$7,"Alto",""))))))))</f>
        <v>Alto</v>
      </c>
      <c r="F18" s="766" t="s">
        <v>732</v>
      </c>
      <c r="G18" s="515"/>
      <c r="H18" s="519"/>
      <c r="I18" s="519"/>
      <c r="J18" s="519"/>
      <c r="K18" s="520" t="str">
        <f t="shared" si="0"/>
        <v xml:space="preserve"> </v>
      </c>
      <c r="L18" s="520" t="e">
        <f t="shared" si="1"/>
        <v>#VALUE!</v>
      </c>
      <c r="M18" s="515"/>
      <c r="N18" s="441">
        <f t="shared" si="2"/>
        <v>3</v>
      </c>
    </row>
    <row r="19" spans="1:14" ht="24" customHeight="1" x14ac:dyDescent="0.25">
      <c r="A19" s="514">
        <v>11</v>
      </c>
      <c r="B19" s="442" t="s">
        <v>564</v>
      </c>
      <c r="C19" s="515" t="s">
        <v>2</v>
      </c>
      <c r="D19" s="515" t="s">
        <v>2</v>
      </c>
      <c r="E19" s="598" t="str">
        <f>+IF(C19="","",IF(D19="","",IF(C19=[17]Listas!$F$5,IF(D19=[17]Listas!$I$5,"BAJO",IF(D19=[17]Listas!$I$6,"Bajo",IF(D19=[17]Listas!$I$7,"MEDIO"))),IF(C19=[17]Listas!$F$6,IF(D19=[17]Listas!$I$5,"Bajo",IF(D19=[17]Listas!$I$6,"Medio",IF(D19=[17]Listas!$I$7,"Alto"))),IF(C19=[17]Listas!$F$7,IF(D19=[17]Listas!$I$5,"Medio",IF(D19=[17]Listas!$I$6,"Alto",IF(D19=[17]Listas!$I$7,"Alto",""))))))))</f>
        <v>Medio</v>
      </c>
      <c r="F19" s="447"/>
      <c r="G19" s="515"/>
      <c r="H19" s="519"/>
      <c r="I19" s="519"/>
      <c r="J19" s="519"/>
      <c r="K19" s="520" t="str">
        <f t="shared" si="0"/>
        <v xml:space="preserve"> </v>
      </c>
      <c r="L19" s="520" t="e">
        <f t="shared" si="1"/>
        <v>#VALUE!</v>
      </c>
      <c r="M19" s="515"/>
      <c r="N19" s="441">
        <f t="shared" si="2"/>
        <v>2</v>
      </c>
    </row>
    <row r="20" spans="1:14" ht="24" customHeight="1" x14ac:dyDescent="0.25">
      <c r="A20" s="514">
        <v>12</v>
      </c>
      <c r="B20" s="442" t="s">
        <v>565</v>
      </c>
      <c r="C20" s="515" t="s">
        <v>2</v>
      </c>
      <c r="D20" s="515" t="s">
        <v>3</v>
      </c>
      <c r="E20" s="598" t="str">
        <f>+IF(C20="","",IF(D20="","",IF(C20=[17]Listas!$F$5,IF(D20=[17]Listas!$I$5,"BAJO",IF(D20=[17]Listas!$I$6,"Bajo",IF(D20=[17]Listas!$I$7,"MEDIO"))),IF(C20=[17]Listas!$F$6,IF(D20=[17]Listas!$I$5,"Bajo",IF(D20=[17]Listas!$I$6,"Medio",IF(D20=[17]Listas!$I$7,"Alto"))),IF(C20=[17]Listas!$F$7,IF(D20=[17]Listas!$I$5,"Medio",IF(D20=[17]Listas!$I$6,"Alto",IF(D20=[17]Listas!$I$7,"Alto",""))))))))</f>
        <v>Bajo</v>
      </c>
      <c r="F20" s="448"/>
      <c r="G20" s="515"/>
      <c r="H20" s="519"/>
      <c r="I20" s="519"/>
      <c r="J20" s="519"/>
      <c r="K20" s="521"/>
      <c r="L20" s="520">
        <f t="shared" si="1"/>
        <v>0</v>
      </c>
      <c r="M20" s="515"/>
      <c r="N20" s="441">
        <f t="shared" si="2"/>
        <v>1</v>
      </c>
    </row>
    <row r="21" spans="1:14" x14ac:dyDescent="0.25">
      <c r="A21" s="514">
        <v>13</v>
      </c>
      <c r="B21" s="443"/>
      <c r="C21" s="515"/>
      <c r="D21" s="516"/>
      <c r="E21" s="598" t="str">
        <f>+IF(C21="","",IF(D21="","",IF(C21=[17]Listas!$F$5,IF(D21=[17]Listas!$I$5,"BAJO",IF(D21=[17]Listas!$I$6,"Bajo",IF(D21=[17]Listas!$I$7,"MEDIO"))),IF(C21=[17]Listas!$F$6,IF(D21=[17]Listas!$I$5,"Bajo",IF(D21=[17]Listas!$I$6,"Medio",IF(D21=[17]Listas!$I$7,"Alto"))),IF(C21=[17]Listas!$F$7,IF(D21=[17]Listas!$I$5,"Medio",IF(D21=[17]Listas!$I$6,"Alto",IF(D21=[17]Listas!$I$7,"Alto",""))))))))</f>
        <v/>
      </c>
      <c r="F21" s="447"/>
      <c r="G21" s="515"/>
      <c r="H21" s="519"/>
      <c r="I21" s="519"/>
      <c r="J21" s="519"/>
      <c r="K21" s="521"/>
      <c r="L21" s="520">
        <f t="shared" si="1"/>
        <v>0</v>
      </c>
      <c r="M21" s="515"/>
      <c r="N21" s="441" t="str">
        <f t="shared" si="2"/>
        <v/>
      </c>
    </row>
    <row r="22" spans="1:14" x14ac:dyDescent="0.25">
      <c r="A22" s="514">
        <v>14</v>
      </c>
      <c r="B22" s="443"/>
      <c r="C22" s="515"/>
      <c r="D22" s="516"/>
      <c r="E22" s="598" t="str">
        <f>+IF(C22="","",IF(D22="","",IF(C22=[17]Listas!$F$5,IF(D22=[17]Listas!$I$5,"BAJO",IF(D22=[17]Listas!$I$6,"Bajo",IF(D22=[17]Listas!$I$7,"MEDIO"))),IF(C22=[17]Listas!$F$6,IF(D22=[17]Listas!$I$5,"Bajo",IF(D22=[17]Listas!$I$6,"Medio",IF(D22=[17]Listas!$I$7,"Alto"))),IF(C22=[17]Listas!$F$7,IF(D22=[17]Listas!$I$5,"Medio",IF(D22=[17]Listas!$I$6,"Alto",IF(D22=[17]Listas!$I$7,"Alto",""))))))))</f>
        <v/>
      </c>
      <c r="F22" s="447"/>
      <c r="G22" s="515"/>
      <c r="H22" s="519"/>
      <c r="I22" s="519"/>
      <c r="J22" s="519"/>
      <c r="K22" s="521"/>
      <c r="L22" s="520">
        <f t="shared" si="1"/>
        <v>0</v>
      </c>
      <c r="M22" s="515"/>
      <c r="N22" s="441" t="str">
        <f t="shared" si="2"/>
        <v/>
      </c>
    </row>
    <row r="23" spans="1:14" x14ac:dyDescent="0.25">
      <c r="A23" s="514">
        <v>15</v>
      </c>
      <c r="B23" s="443"/>
      <c r="C23" s="515"/>
      <c r="D23" s="516"/>
      <c r="E23" s="598" t="str">
        <f>+IF(C23="","",IF(D23="","",IF(C23=[17]Listas!$F$5,IF(D23=[17]Listas!$I$5,"BAJO",IF(D23=[17]Listas!$I$6,"Bajo",IF(D23=[17]Listas!$I$7,"MEDIO"))),IF(C23=[17]Listas!$F$6,IF(D23=[17]Listas!$I$5,"Bajo",IF(D23=[17]Listas!$I$6,"Medio",IF(D23=[17]Listas!$I$7,"Alto"))),IF(C23=[17]Listas!$F$7,IF(D23=[17]Listas!$I$5,"Medio",IF(D23=[17]Listas!$I$6,"Alto",IF(D23=[17]Listas!$I$7,"Alto",""))))))))</f>
        <v/>
      </c>
      <c r="F23" s="447"/>
      <c r="G23" s="515"/>
      <c r="H23" s="519"/>
      <c r="I23" s="519"/>
      <c r="J23" s="519"/>
      <c r="K23" s="521"/>
      <c r="L23" s="520">
        <f t="shared" si="1"/>
        <v>0</v>
      </c>
      <c r="M23" s="515"/>
      <c r="N23" s="441" t="str">
        <f t="shared" si="2"/>
        <v/>
      </c>
    </row>
    <row r="24" spans="1:14" x14ac:dyDescent="0.25">
      <c r="A24" s="514">
        <v>16</v>
      </c>
      <c r="B24" s="443"/>
      <c r="C24" s="515"/>
      <c r="D24" s="516"/>
      <c r="E24" s="598" t="str">
        <f>+IF(C24="","",IF(D24="","",IF(C24=[17]Listas!$F$5,IF(D24=[17]Listas!$I$5,"BAJO",IF(D24=[17]Listas!$I$6,"Bajo",IF(D24=[17]Listas!$I$7,"MEDIO"))),IF(C24=[17]Listas!$F$6,IF(D24=[17]Listas!$I$5,"Bajo",IF(D24=[17]Listas!$I$6,"Medio",IF(D24=[17]Listas!$I$7,"Alto"))),IF(C24=[17]Listas!$F$7,IF(D24=[17]Listas!$I$5,"Medio",IF(D24=[17]Listas!$I$6,"Alto",IF(D24=[17]Listas!$I$7,"Alto",""))))))))</f>
        <v/>
      </c>
      <c r="F24" s="443"/>
      <c r="G24" s="515"/>
      <c r="H24" s="519"/>
      <c r="I24" s="519"/>
      <c r="J24" s="519"/>
      <c r="K24" s="521"/>
      <c r="L24" s="520">
        <f t="shared" si="1"/>
        <v>0</v>
      </c>
      <c r="M24" s="515"/>
      <c r="N24" s="441" t="str">
        <f t="shared" si="2"/>
        <v/>
      </c>
    </row>
    <row r="25" spans="1:14" x14ac:dyDescent="0.25">
      <c r="A25" s="514">
        <v>17</v>
      </c>
      <c r="B25" s="443"/>
      <c r="C25" s="515"/>
      <c r="D25" s="516"/>
      <c r="E25" s="598" t="str">
        <f>+IF(C25="","",IF(D25="","",IF(C25=[17]Listas!$F$5,IF(D25=[17]Listas!$I$5,"BAJO",IF(D25=[17]Listas!$I$6,"Bajo",IF(D25=[17]Listas!$I$7,"MEDIO"))),IF(C25=[17]Listas!$F$6,IF(D25=[17]Listas!$I$5,"Bajo",IF(D25=[17]Listas!$I$6,"Medio",IF(D25=[17]Listas!$I$7,"Alto"))),IF(C25=[17]Listas!$F$7,IF(D25=[17]Listas!$I$5,"Medio",IF(D25=[17]Listas!$I$6,"Alto",IF(D25=[17]Listas!$I$7,"Alto",""))))))))</f>
        <v/>
      </c>
      <c r="F25" s="443"/>
      <c r="G25" s="515"/>
      <c r="H25" s="519"/>
      <c r="I25" s="519"/>
      <c r="J25" s="519"/>
      <c r="K25" s="521"/>
      <c r="L25" s="520">
        <f t="shared" si="1"/>
        <v>0</v>
      </c>
      <c r="M25" s="515"/>
      <c r="N25" s="441" t="str">
        <f t="shared" si="2"/>
        <v/>
      </c>
    </row>
    <row r="26" spans="1:14" x14ac:dyDescent="0.25">
      <c r="A26" s="514">
        <v>18</v>
      </c>
      <c r="B26" s="443"/>
      <c r="C26" s="515"/>
      <c r="D26" s="516"/>
      <c r="E26" s="598" t="str">
        <f>+IF(C26="","",IF(D26="","",IF(C26=[17]Listas!$F$5,IF(D26=[17]Listas!$I$5,"BAJO",IF(D26=[17]Listas!$I$6,"Bajo",IF(D26=[17]Listas!$I$7,"MEDIO"))),IF(C26=[17]Listas!$F$6,IF(D26=[17]Listas!$I$5,"Bajo",IF(D26=[17]Listas!$I$6,"Medio",IF(D26=[17]Listas!$I$7,"Alto"))),IF(C26=[17]Listas!$F$7,IF(D26=[17]Listas!$I$5,"Medio",IF(D26=[17]Listas!$I$6,"Alto",IF(D26=[17]Listas!$I$7,"Alto",""))))))))</f>
        <v/>
      </c>
      <c r="F26" s="443"/>
      <c r="G26" s="515"/>
      <c r="H26" s="519"/>
      <c r="I26" s="519"/>
      <c r="J26" s="519"/>
      <c r="K26" s="521"/>
      <c r="L26" s="520">
        <f t="shared" si="1"/>
        <v>0</v>
      </c>
      <c r="M26" s="515"/>
      <c r="N26" s="441" t="str">
        <f t="shared" si="2"/>
        <v/>
      </c>
    </row>
    <row r="27" spans="1:14" x14ac:dyDescent="0.25">
      <c r="A27" s="514">
        <v>19</v>
      </c>
      <c r="B27" s="443"/>
      <c r="C27" s="515"/>
      <c r="D27" s="516"/>
      <c r="E27" s="598" t="str">
        <f>+IF(C27="","",IF(D27="","",IF(C27=[17]Listas!$F$5,IF(D27=[17]Listas!$I$5,"BAJO",IF(D27=[17]Listas!$I$6,"Bajo",IF(D27=[17]Listas!$I$7,"MEDIO"))),IF(C27=[17]Listas!$F$6,IF(D27=[17]Listas!$I$5,"Bajo",IF(D27=[17]Listas!$I$6,"Medio",IF(D27=[17]Listas!$I$7,"Alto"))),IF(C27=[17]Listas!$F$7,IF(D27=[17]Listas!$I$5,"Medio",IF(D27=[17]Listas!$I$6,"Alto",IF(D27=[17]Listas!$I$7,"Alto",""))))))))</f>
        <v/>
      </c>
      <c r="F27" s="443"/>
      <c r="G27" s="515"/>
      <c r="H27" s="519"/>
      <c r="I27" s="519"/>
      <c r="J27" s="519"/>
      <c r="K27" s="521"/>
      <c r="L27" s="520">
        <f t="shared" si="1"/>
        <v>0</v>
      </c>
      <c r="M27" s="515"/>
      <c r="N27" s="441" t="str">
        <f t="shared" si="2"/>
        <v/>
      </c>
    </row>
    <row r="28" spans="1:14" x14ac:dyDescent="0.25">
      <c r="A28" s="514">
        <v>20</v>
      </c>
      <c r="B28" s="443"/>
      <c r="C28" s="515"/>
      <c r="D28" s="516"/>
      <c r="E28" s="598" t="str">
        <f>+IF(C28="","",IF(D28="","",IF(C28=[17]Listas!$F$5,IF(D28=[17]Listas!$I$5,"BAJO",IF(D28=[17]Listas!$I$6,"Bajo",IF(D28=[17]Listas!$I$7,"MEDIO"))),IF(C28=[17]Listas!$F$6,IF(D28=[17]Listas!$I$5,"Bajo",IF(D28=[17]Listas!$I$6,"Medio",IF(D28=[17]Listas!$I$7,"Alto"))),IF(C28=[17]Listas!$F$7,IF(D28=[17]Listas!$I$5,"Medio",IF(D28=[17]Listas!$I$6,"Alto",IF(D28=[17]Listas!$I$7,"Alto",""))))))))</f>
        <v/>
      </c>
      <c r="F28" s="443"/>
      <c r="G28" s="515"/>
      <c r="H28" s="519"/>
      <c r="I28" s="519"/>
      <c r="J28" s="519"/>
      <c r="K28" s="521"/>
      <c r="L28" s="520">
        <f t="shared" si="1"/>
        <v>0</v>
      </c>
      <c r="M28" s="515"/>
      <c r="N28" s="441" t="str">
        <f t="shared" si="2"/>
        <v/>
      </c>
    </row>
    <row r="29" spans="1:14" x14ac:dyDescent="0.25">
      <c r="A29" s="514">
        <v>21</v>
      </c>
      <c r="B29" s="443"/>
      <c r="C29" s="515"/>
      <c r="D29" s="516"/>
      <c r="E29" s="598" t="str">
        <f>+IF(C29="","",IF(D29="","",IF(C29=[17]Listas!$F$5,IF(D29=[17]Listas!$I$5,"BAJO",IF(D29=[17]Listas!$I$6,"Bajo",IF(D29=[17]Listas!$I$7,"MEDIO"))),IF(C29=[17]Listas!$F$6,IF(D29=[17]Listas!$I$5,"Bajo",IF(D29=[17]Listas!$I$6,"Medio",IF(D29=[17]Listas!$I$7,"Alto"))),IF(C29=[17]Listas!$F$7,IF(D29=[17]Listas!$I$5,"Medio",IF(D29=[17]Listas!$I$6,"Alto",IF(D29=[17]Listas!$I$7,"Alto",""))))))))</f>
        <v/>
      </c>
      <c r="F29" s="443"/>
      <c r="G29" s="515"/>
      <c r="H29" s="519"/>
      <c r="I29" s="519"/>
      <c r="J29" s="519"/>
      <c r="K29" s="521"/>
      <c r="L29" s="520">
        <f t="shared" si="1"/>
        <v>0</v>
      </c>
      <c r="M29" s="515"/>
      <c r="N29" s="441" t="str">
        <f t="shared" si="2"/>
        <v/>
      </c>
    </row>
    <row r="30" spans="1:14" x14ac:dyDescent="0.25">
      <c r="A30" s="514">
        <v>22</v>
      </c>
      <c r="B30" s="443"/>
      <c r="C30" s="515"/>
      <c r="D30" s="516"/>
      <c r="E30" s="598" t="str">
        <f>+IF(C30="","",IF(D30="","",IF(C30=[17]Listas!$F$5,IF(D30=[17]Listas!$I$5,"BAJO",IF(D30=[17]Listas!$I$6,"Bajo",IF(D30=[17]Listas!$I$7,"MEDIO"))),IF(C30=[17]Listas!$F$6,IF(D30=[17]Listas!$I$5,"Bajo",IF(D30=[17]Listas!$I$6,"Medio",IF(D30=[17]Listas!$I$7,"Alto"))),IF(C30=[17]Listas!$F$7,IF(D30=[17]Listas!$I$5,"Medio",IF(D30=[17]Listas!$I$6,"Alto",IF(D30=[17]Listas!$I$7,"Alto",""))))))))</f>
        <v/>
      </c>
      <c r="F30" s="443"/>
      <c r="G30" s="515"/>
      <c r="H30" s="519"/>
      <c r="I30" s="519"/>
      <c r="J30" s="519"/>
      <c r="K30" s="521"/>
      <c r="L30" s="520">
        <f t="shared" si="1"/>
        <v>0</v>
      </c>
      <c r="M30" s="515"/>
      <c r="N30" s="441" t="str">
        <f t="shared" si="2"/>
        <v/>
      </c>
    </row>
    <row r="31" spans="1:14" x14ac:dyDescent="0.25">
      <c r="A31" s="514">
        <v>23</v>
      </c>
      <c r="B31" s="443"/>
      <c r="C31" s="515"/>
      <c r="D31" s="516"/>
      <c r="E31" s="598" t="str">
        <f>+IF(C31="","",IF(D31="","",IF(C31=[17]Listas!$F$5,IF(D31=[17]Listas!$I$5,"BAJO",IF(D31=[17]Listas!$I$6,"Bajo",IF(D31=[17]Listas!$I$7,"MEDIO"))),IF(C31=[17]Listas!$F$6,IF(D31=[17]Listas!$I$5,"Bajo",IF(D31=[17]Listas!$I$6,"Medio",IF(D31=[17]Listas!$I$7,"Alto"))),IF(C31=[17]Listas!$F$7,IF(D31=[17]Listas!$I$5,"Medio",IF(D31=[17]Listas!$I$6,"Alto",IF(D31=[17]Listas!$I$7,"Alto",""))))))))</f>
        <v/>
      </c>
      <c r="F31" s="443"/>
      <c r="G31" s="515"/>
      <c r="H31" s="519"/>
      <c r="I31" s="519"/>
      <c r="J31" s="519"/>
      <c r="K31" s="521"/>
      <c r="L31" s="520">
        <f t="shared" si="1"/>
        <v>0</v>
      </c>
      <c r="M31" s="515"/>
      <c r="N31" s="441" t="str">
        <f t="shared" si="2"/>
        <v/>
      </c>
    </row>
    <row r="32" spans="1:14" ht="15.75" thickBot="1" x14ac:dyDescent="0.3">
      <c r="A32" s="514">
        <v>24</v>
      </c>
      <c r="B32" s="449"/>
      <c r="C32" s="517"/>
      <c r="D32" s="518"/>
      <c r="E32" s="643" t="str">
        <f>+IF(C32="","",IF(D32="","",IF(C32=[17]Listas!$F$5,IF(D32=[17]Listas!$I$5,"BAJO",IF(D32=[17]Listas!$I$6,"Bajo",IF(D32=[17]Listas!$I$7,"MEDIO"))),IF(C32=[17]Listas!$F$6,IF(D32=[17]Listas!$I$5,"Bajo",IF(D32=[17]Listas!$I$6,"Medio",IF(D32=[17]Listas!$I$7,"Alto"))),IF(C32=[17]Listas!$F$7,IF(D32=[17]Listas!$I$5,"Medio",IF(D32=[17]Listas!$I$6,"Alto",IF(D32=[17]Listas!$I$7,"Alto",""))))))))</f>
        <v/>
      </c>
      <c r="F32" s="449"/>
      <c r="G32" s="522"/>
      <c r="H32" s="523"/>
      <c r="I32" s="523"/>
      <c r="J32" s="523"/>
      <c r="K32" s="524"/>
      <c r="L32" s="525">
        <f t="shared" si="1"/>
        <v>0</v>
      </c>
      <c r="M32" s="522"/>
      <c r="N32" s="510" t="str">
        <f t="shared" si="2"/>
        <v/>
      </c>
    </row>
    <row r="34" spans="1:17" ht="27.75" customHeight="1" x14ac:dyDescent="0.25">
      <c r="A34" s="999" t="s">
        <v>578</v>
      </c>
      <c r="B34" s="1000"/>
      <c r="C34" s="1000"/>
      <c r="D34" s="1000"/>
      <c r="E34" s="1001"/>
      <c r="F34" s="526" t="s">
        <v>566</v>
      </c>
      <c r="G34" s="526" t="s">
        <v>3</v>
      </c>
      <c r="H34" s="995" t="str">
        <f>IF(AND(M34&gt;=1,M34&lt;=1.5),"BAJO",IF(AND(M34&gt;=1.5,M34&lt;=2),"MEDIO",IF(M34&gt;=2,"ALTO","NULL")))</f>
        <v>NULL</v>
      </c>
      <c r="I34" s="995"/>
      <c r="J34" s="995"/>
      <c r="K34" s="472"/>
      <c r="L34" s="472"/>
      <c r="M34" s="996">
        <f>SUMIF(N8:N32,"&gt;=0,1")/COUNT(N8:N32)</f>
        <v>0</v>
      </c>
      <c r="N34" s="996"/>
    </row>
    <row r="35" spans="1:17" ht="27.75" customHeight="1" x14ac:dyDescent="0.25">
      <c r="A35" s="1002"/>
      <c r="B35" s="1003"/>
      <c r="C35" s="1003"/>
      <c r="D35" s="1003"/>
      <c r="E35" s="1004"/>
      <c r="F35" s="527" t="s">
        <v>567</v>
      </c>
      <c r="G35" s="527" t="s">
        <v>2</v>
      </c>
      <c r="H35" s="995"/>
      <c r="I35" s="995"/>
      <c r="J35" s="995"/>
      <c r="K35" s="472"/>
      <c r="L35" s="472"/>
      <c r="M35" s="996"/>
      <c r="N35" s="996"/>
    </row>
    <row r="36" spans="1:17" ht="29.25" customHeight="1" x14ac:dyDescent="0.25">
      <c r="A36" s="1005"/>
      <c r="B36" s="1006"/>
      <c r="C36" s="1006"/>
      <c r="D36" s="1006"/>
      <c r="E36" s="1007"/>
      <c r="F36" s="528" t="s">
        <v>568</v>
      </c>
      <c r="G36" s="528" t="s">
        <v>569</v>
      </c>
      <c r="H36" s="995"/>
      <c r="I36" s="995"/>
      <c r="J36" s="995"/>
      <c r="K36" s="476"/>
      <c r="L36" s="476"/>
      <c r="M36" s="996"/>
      <c r="N36" s="996"/>
    </row>
    <row r="37" spans="1:17" s="132" customFormat="1" ht="11.25" customHeight="1" thickBot="1" x14ac:dyDescent="0.3">
      <c r="A37" s="529"/>
      <c r="B37" s="529"/>
      <c r="C37" s="529"/>
      <c r="D37" s="529"/>
      <c r="E37" s="529"/>
      <c r="F37" s="530"/>
      <c r="G37" s="531"/>
      <c r="H37" s="532"/>
      <c r="I37" s="532"/>
      <c r="J37" s="532"/>
      <c r="K37" s="530"/>
      <c r="L37" s="530"/>
      <c r="M37" s="533"/>
      <c r="N37" s="533"/>
    </row>
    <row r="38" spans="1:17" ht="27" customHeight="1" x14ac:dyDescent="0.25">
      <c r="A38" s="534"/>
      <c r="B38" s="535"/>
      <c r="C38" s="535"/>
      <c r="D38" s="535"/>
      <c r="E38" s="535"/>
      <c r="F38" s="535"/>
      <c r="G38" s="536"/>
      <c r="H38" s="537"/>
      <c r="I38" s="537"/>
      <c r="J38" s="537"/>
      <c r="K38" s="537"/>
      <c r="L38" s="537"/>
      <c r="M38" s="537"/>
      <c r="N38" s="535"/>
      <c r="O38" s="450"/>
    </row>
    <row r="39" spans="1:17" ht="27" customHeight="1" x14ac:dyDescent="0.25">
      <c r="A39" s="538"/>
      <c r="B39" s="997" t="s">
        <v>570</v>
      </c>
      <c r="C39" s="997"/>
      <c r="D39" s="997"/>
      <c r="E39" s="997"/>
      <c r="F39" s="526" t="s">
        <v>566</v>
      </c>
      <c r="G39" s="526" t="s">
        <v>3</v>
      </c>
      <c r="H39" s="998" t="s">
        <v>571</v>
      </c>
      <c r="I39" s="998"/>
      <c r="J39" s="998"/>
      <c r="K39" s="998"/>
      <c r="L39" s="998"/>
      <c r="M39" s="998"/>
      <c r="N39" s="998"/>
      <c r="O39" s="451"/>
    </row>
    <row r="40" spans="1:17" ht="21.75" customHeight="1" x14ac:dyDescent="0.25">
      <c r="A40" s="538"/>
      <c r="B40" s="1026" t="s">
        <v>572</v>
      </c>
      <c r="C40" s="1026"/>
      <c r="D40" s="997" t="str">
        <f>+'PT 24-AC HOJA DE RESULTADOS'!E5</f>
        <v>SIN VALORES</v>
      </c>
      <c r="E40" s="997"/>
      <c r="F40" s="527" t="s">
        <v>567</v>
      </c>
      <c r="G40" s="527" t="s">
        <v>2</v>
      </c>
      <c r="H40" s="1027" t="str">
        <f>IF(AND(M40&gt;=1,M40&lt;=1.5),"BAJO",IF(AND(M40&gt;=1.5,M40&lt;=2),"MEDIO",IF(M40&gt;=2,"ALTO-CRÍTICO","NULL")))</f>
        <v>NULL</v>
      </c>
      <c r="I40" s="1028"/>
      <c r="J40" s="1029"/>
      <c r="K40" s="472"/>
      <c r="L40" s="472"/>
      <c r="M40" s="996">
        <f>SUMIF(D41:D43,"&gt;=0,1")/COUNT(D41:D43)</f>
        <v>0</v>
      </c>
      <c r="N40" s="996"/>
      <c r="O40" s="451"/>
    </row>
    <row r="41" spans="1:17" ht="30" hidden="1" customHeight="1" x14ac:dyDescent="0.25">
      <c r="A41" s="538"/>
      <c r="B41" s="1026"/>
      <c r="C41" s="1026"/>
      <c r="D41" s="1033">
        <f>IF(D40="Alto-Crítico",3,IF(D40="Medio",2,IF(D40="Bajo",1,0)))</f>
        <v>0</v>
      </c>
      <c r="E41" s="1033"/>
      <c r="F41" s="539"/>
      <c r="G41" s="539"/>
      <c r="H41" s="1030"/>
      <c r="I41" s="1031"/>
      <c r="J41" s="1032"/>
      <c r="K41" s="472"/>
      <c r="L41" s="472"/>
      <c r="M41" s="996"/>
      <c r="N41" s="996"/>
      <c r="O41" s="451"/>
    </row>
    <row r="42" spans="1:17" ht="21.75" customHeight="1" x14ac:dyDescent="0.25">
      <c r="A42" s="538"/>
      <c r="B42" s="1034" t="s">
        <v>573</v>
      </c>
      <c r="C42" s="1034"/>
      <c r="D42" s="997" t="str">
        <f>+H34</f>
        <v>NULL</v>
      </c>
      <c r="E42" s="997"/>
      <c r="F42" s="528" t="s">
        <v>574</v>
      </c>
      <c r="G42" s="528" t="s">
        <v>569</v>
      </c>
      <c r="H42" s="1030"/>
      <c r="I42" s="1031"/>
      <c r="J42" s="1032"/>
      <c r="K42" s="472"/>
      <c r="L42" s="472"/>
      <c r="M42" s="996"/>
      <c r="N42" s="996"/>
      <c r="O42" s="451"/>
    </row>
    <row r="43" spans="1:17" ht="27" hidden="1" customHeight="1" x14ac:dyDescent="0.25">
      <c r="A43" s="538"/>
      <c r="B43" s="1034"/>
      <c r="C43" s="1034"/>
      <c r="D43" s="1033">
        <f>M34</f>
        <v>0</v>
      </c>
      <c r="E43" s="1033"/>
      <c r="F43" s="539"/>
      <c r="G43" s="539"/>
      <c r="H43" s="473"/>
      <c r="I43" s="474"/>
      <c r="J43" s="475"/>
      <c r="K43" s="476"/>
      <c r="L43" s="476"/>
      <c r="M43" s="996"/>
      <c r="N43" s="996"/>
      <c r="O43" s="451"/>
    </row>
    <row r="44" spans="1:17" ht="27" customHeight="1" x14ac:dyDescent="0.25">
      <c r="A44" s="538"/>
      <c r="B44" s="540"/>
      <c r="C44" s="540"/>
      <c r="D44" s="540"/>
      <c r="E44" s="540"/>
      <c r="F44" s="540"/>
      <c r="G44" s="541"/>
      <c r="H44" s="542"/>
      <c r="I44" s="542"/>
      <c r="J44" s="542"/>
      <c r="K44" s="542"/>
      <c r="L44" s="542"/>
      <c r="M44" s="542"/>
      <c r="N44" s="540"/>
      <c r="O44" s="451"/>
    </row>
    <row r="45" spans="1:17" ht="27" customHeight="1" x14ac:dyDescent="0.25">
      <c r="A45" s="538"/>
      <c r="B45" s="540"/>
      <c r="C45" s="540"/>
      <c r="D45" s="540"/>
      <c r="E45" s="540"/>
      <c r="F45" s="540"/>
      <c r="G45" s="541"/>
      <c r="H45" s="542"/>
      <c r="I45" s="542"/>
      <c r="J45" s="542"/>
      <c r="K45" s="542"/>
      <c r="L45" s="542"/>
      <c r="M45" s="542"/>
      <c r="N45" s="540"/>
      <c r="O45" s="451"/>
    </row>
    <row r="46" spans="1:17" ht="27" hidden="1" customHeight="1" x14ac:dyDescent="0.25">
      <c r="A46" s="1008" t="s">
        <v>575</v>
      </c>
      <c r="B46" s="1009"/>
      <c r="C46" s="1009"/>
      <c r="D46" s="1009"/>
      <c r="E46" s="1009"/>
      <c r="F46" s="1009"/>
      <c r="G46" s="1009"/>
      <c r="H46" s="1009"/>
      <c r="I46" s="1009"/>
      <c r="J46" s="1009"/>
      <c r="K46" s="1009"/>
      <c r="L46" s="1009"/>
      <c r="M46" s="1009"/>
      <c r="N46" s="1009"/>
      <c r="O46" s="1010"/>
      <c r="P46" s="452"/>
      <c r="Q46" s="452"/>
    </row>
    <row r="47" spans="1:17" ht="27" hidden="1" customHeight="1" x14ac:dyDescent="0.25">
      <c r="A47" s="1011"/>
      <c r="B47" s="1012"/>
      <c r="C47" s="1012"/>
      <c r="D47" s="1012"/>
      <c r="E47" s="1012"/>
      <c r="F47" s="1012"/>
      <c r="G47" s="1012"/>
      <c r="H47" s="1012"/>
      <c r="I47" s="1012"/>
      <c r="J47" s="1012"/>
      <c r="K47" s="1012"/>
      <c r="L47" s="1012"/>
      <c r="M47" s="1012"/>
      <c r="N47" s="1012"/>
      <c r="O47" s="1013"/>
      <c r="P47" s="452"/>
      <c r="Q47" s="452"/>
    </row>
    <row r="48" spans="1:17" ht="27" customHeight="1" x14ac:dyDescent="0.25">
      <c r="B48" s="452"/>
      <c r="C48" s="452"/>
      <c r="D48" s="452"/>
      <c r="E48" s="452"/>
      <c r="F48" s="452"/>
      <c r="G48" s="452"/>
      <c r="H48" s="452"/>
      <c r="I48" s="452"/>
      <c r="J48" s="452"/>
      <c r="K48" s="452"/>
      <c r="L48" s="452"/>
      <c r="M48" s="452"/>
      <c r="N48" s="452"/>
      <c r="O48" s="452"/>
      <c r="P48" s="452"/>
      <c r="Q48" s="452"/>
    </row>
    <row r="49" spans="2:17" ht="33.75" hidden="1" customHeight="1" x14ac:dyDescent="0.25">
      <c r="B49" s="452"/>
      <c r="C49" s="452"/>
      <c r="D49" s="452"/>
      <c r="E49" s="452"/>
      <c r="F49" s="1014"/>
      <c r="G49" s="1015"/>
      <c r="H49" s="1015"/>
      <c r="I49" s="1015"/>
      <c r="J49" s="1015"/>
      <c r="K49" s="1015"/>
      <c r="L49" s="1015"/>
      <c r="M49" s="1015"/>
      <c r="N49" s="1016"/>
      <c r="O49" s="452"/>
      <c r="P49" s="452"/>
      <c r="Q49" s="452"/>
    </row>
    <row r="50" spans="2:17" ht="15.75" hidden="1" customHeight="1" x14ac:dyDescent="0.25">
      <c r="B50" s="453" t="s">
        <v>346</v>
      </c>
      <c r="C50" s="453" t="s">
        <v>226</v>
      </c>
      <c r="D50" s="453" t="s">
        <v>361</v>
      </c>
      <c r="F50" s="1017"/>
      <c r="G50" s="1018"/>
      <c r="H50" s="1018"/>
      <c r="I50" s="1018"/>
      <c r="J50" s="1018"/>
      <c r="K50" s="1018"/>
      <c r="L50" s="1018"/>
      <c r="M50" s="1018"/>
      <c r="N50" s="1019"/>
    </row>
    <row r="51" spans="2:17" ht="15.75" hidden="1" thickBot="1" x14ac:dyDescent="0.3">
      <c r="B51" s="453" t="s">
        <v>493</v>
      </c>
      <c r="C51" s="454"/>
      <c r="D51" s="454"/>
      <c r="F51" s="1020"/>
      <c r="G51" s="1021"/>
      <c r="H51" s="1021"/>
      <c r="I51" s="1021"/>
      <c r="J51" s="1021"/>
      <c r="K51" s="1021"/>
      <c r="L51" s="1021"/>
      <c r="M51" s="1021"/>
      <c r="N51" s="1022"/>
    </row>
    <row r="52" spans="2:17" hidden="1" x14ac:dyDescent="0.25">
      <c r="B52" s="1023"/>
      <c r="C52" s="1024"/>
      <c r="D52" s="1025"/>
      <c r="G52" s="132"/>
      <c r="H52" s="132"/>
      <c r="I52" s="132"/>
      <c r="J52" s="132"/>
      <c r="K52" s="132"/>
      <c r="L52" s="132"/>
      <c r="M52" s="132"/>
      <c r="N52" s="132"/>
    </row>
    <row r="53" spans="2:17" hidden="1" x14ac:dyDescent="0.25">
      <c r="B53" s="453" t="s">
        <v>494</v>
      </c>
      <c r="C53" s="453" t="s">
        <v>226</v>
      </c>
      <c r="D53" s="453" t="s">
        <v>361</v>
      </c>
      <c r="G53" s="132"/>
      <c r="H53" s="132"/>
      <c r="I53" s="132"/>
      <c r="J53" s="132"/>
      <c r="K53" s="132"/>
      <c r="L53" s="132"/>
      <c r="M53" s="132"/>
      <c r="N53" s="132"/>
    </row>
    <row r="54" spans="2:17" hidden="1" x14ac:dyDescent="0.25">
      <c r="B54" s="454"/>
      <c r="C54" s="454"/>
      <c r="D54" s="454"/>
      <c r="G54" s="132"/>
      <c r="H54" s="132"/>
      <c r="I54" s="132"/>
      <c r="J54" s="132"/>
      <c r="K54" s="455"/>
      <c r="L54" s="455"/>
      <c r="M54" s="455"/>
      <c r="N54" s="455"/>
    </row>
    <row r="55" spans="2:17" hidden="1" x14ac:dyDescent="0.25">
      <c r="B55" s="454"/>
      <c r="C55" s="454"/>
      <c r="D55" s="454"/>
      <c r="G55" s="132"/>
      <c r="H55" s="132"/>
      <c r="I55" s="132"/>
      <c r="J55" s="132"/>
    </row>
    <row r="56" spans="2:17" hidden="1" x14ac:dyDescent="0.25">
      <c r="B56" s="454"/>
      <c r="C56" s="454"/>
      <c r="D56" s="454"/>
      <c r="G56" s="132"/>
      <c r="H56" s="132"/>
      <c r="I56" s="132"/>
      <c r="J56" s="132"/>
    </row>
    <row r="57" spans="2:17" hidden="1" x14ac:dyDescent="0.25">
      <c r="B57" s="454"/>
      <c r="C57" s="454"/>
      <c r="D57" s="454"/>
      <c r="G57" s="132"/>
      <c r="H57" s="132"/>
      <c r="I57" s="132"/>
      <c r="J57" s="132"/>
    </row>
    <row r="58" spans="2:17" hidden="1" x14ac:dyDescent="0.25">
      <c r="B58" s="454"/>
      <c r="C58" s="454"/>
      <c r="D58" s="454"/>
    </row>
    <row r="59" spans="2:17" hidden="1" x14ac:dyDescent="0.25">
      <c r="B59" s="454"/>
      <c r="C59" s="454"/>
      <c r="D59" s="454"/>
    </row>
    <row r="60" spans="2:17" hidden="1" x14ac:dyDescent="0.25">
      <c r="B60" s="454"/>
      <c r="C60" s="454"/>
      <c r="D60" s="454"/>
    </row>
    <row r="61" spans="2:17" hidden="1" x14ac:dyDescent="0.25"/>
    <row r="64" spans="2:17" ht="15.75" x14ac:dyDescent="0.25">
      <c r="B64" s="1035" t="s">
        <v>226</v>
      </c>
      <c r="C64" s="1035"/>
      <c r="D64" s="1038" t="s">
        <v>346</v>
      </c>
      <c r="E64" s="1038"/>
      <c r="F64" s="663" t="s">
        <v>361</v>
      </c>
    </row>
    <row r="65" spans="2:6" x14ac:dyDescent="0.25">
      <c r="B65" s="1036">
        <f>'PT 28-AC RIESGOS Y CONTROLES'!B104</f>
        <v>0</v>
      </c>
      <c r="C65" s="1036"/>
      <c r="D65" s="1037">
        <f>'PT 28-AC RIESGOS Y CONTROLES'!C104</f>
        <v>0</v>
      </c>
      <c r="E65" s="1037"/>
      <c r="F65" s="561"/>
    </row>
    <row r="66" spans="2:6" x14ac:dyDescent="0.25">
      <c r="B66" s="1036">
        <f>'PT 28-AC RIESGOS Y CONTROLES'!B105</f>
        <v>0</v>
      </c>
      <c r="C66" s="1036"/>
      <c r="D66" s="1037">
        <f>'PT 28-AC RIESGOS Y CONTROLES'!C105</f>
        <v>0</v>
      </c>
      <c r="E66" s="1037"/>
      <c r="F66" s="561"/>
    </row>
    <row r="67" spans="2:6" x14ac:dyDescent="0.25">
      <c r="B67" s="1036">
        <f>'PT 28-AC RIESGOS Y CONTROLES'!B106</f>
        <v>0</v>
      </c>
      <c r="C67" s="1036"/>
      <c r="D67" s="1037">
        <f>'PT 28-AC RIESGOS Y CONTROLES'!C106</f>
        <v>0</v>
      </c>
      <c r="E67" s="1037"/>
      <c r="F67" s="561"/>
    </row>
    <row r="68" spans="2:6" x14ac:dyDescent="0.25">
      <c r="B68" s="1036">
        <f>'PT 28-AC RIESGOS Y CONTROLES'!B107</f>
        <v>0</v>
      </c>
      <c r="C68" s="1036"/>
      <c r="D68" s="1037">
        <f>'PT 28-AC RIESGOS Y CONTROLES'!C107</f>
        <v>0</v>
      </c>
      <c r="E68" s="1037"/>
      <c r="F68" s="561"/>
    </row>
    <row r="69" spans="2:6" x14ac:dyDescent="0.25">
      <c r="B69" s="1036">
        <f>'PT 28-AC RIESGOS Y CONTROLES'!B108</f>
        <v>0</v>
      </c>
      <c r="C69" s="1036"/>
      <c r="D69" s="1037">
        <f>'PT 28-AC RIESGOS Y CONTROLES'!C108</f>
        <v>0</v>
      </c>
      <c r="E69" s="1037"/>
      <c r="F69" s="653"/>
    </row>
    <row r="70" spans="2:6" x14ac:dyDescent="0.25">
      <c r="B70" s="1036">
        <f>'PT 28-AC RIESGOS Y CONTROLES'!B109</f>
        <v>0</v>
      </c>
      <c r="C70" s="1036"/>
      <c r="D70" s="1037">
        <f>'PT 28-AC RIESGOS Y CONTROLES'!C109</f>
        <v>0</v>
      </c>
      <c r="E70" s="1037"/>
      <c r="F70" s="653"/>
    </row>
    <row r="71" spans="2:6" x14ac:dyDescent="0.25">
      <c r="B71" s="1036">
        <f>'PT 28-AC RIESGOS Y CONTROLES'!B110</f>
        <v>0</v>
      </c>
      <c r="C71" s="1036"/>
      <c r="D71" s="1037">
        <f>'PT 28-AC RIESGOS Y CONTROLES'!C110</f>
        <v>0</v>
      </c>
      <c r="E71" s="1037"/>
      <c r="F71" s="653"/>
    </row>
    <row r="72" spans="2:6" x14ac:dyDescent="0.25">
      <c r="B72" s="1036">
        <f>'PT 28-AC RIESGOS Y CONTROLES'!B111</f>
        <v>0</v>
      </c>
      <c r="C72" s="1036"/>
      <c r="D72" s="1037">
        <f>'PT 28-AC RIESGOS Y CONTROLES'!C111</f>
        <v>0</v>
      </c>
      <c r="E72" s="1037"/>
      <c r="F72" s="653"/>
    </row>
    <row r="73" spans="2:6" x14ac:dyDescent="0.25">
      <c r="B73" s="1036">
        <f>'PT 28-AC RIESGOS Y CONTROLES'!B112</f>
        <v>0</v>
      </c>
      <c r="C73" s="1036"/>
      <c r="D73" s="1037">
        <f>'PT 28-AC RIESGOS Y CONTROLES'!C112</f>
        <v>0</v>
      </c>
      <c r="E73" s="1037"/>
      <c r="F73" s="653"/>
    </row>
    <row r="74" spans="2:6" x14ac:dyDescent="0.25">
      <c r="B74" s="1036">
        <f>'PT 28-AC RIESGOS Y CONTROLES'!B113</f>
        <v>0</v>
      </c>
      <c r="C74" s="1036"/>
      <c r="D74" s="1037">
        <f>'PT 28-AC RIESGOS Y CONTROLES'!C113</f>
        <v>0</v>
      </c>
      <c r="E74" s="1037"/>
      <c r="F74" s="653"/>
    </row>
    <row r="75" spans="2:6" x14ac:dyDescent="0.25">
      <c r="B75" s="1036">
        <f>'PT 28-AC RIESGOS Y CONTROLES'!B114</f>
        <v>0</v>
      </c>
      <c r="C75" s="1036"/>
      <c r="D75" s="1037">
        <f>'PT 28-AC RIESGOS Y CONTROLES'!C114</f>
        <v>0</v>
      </c>
      <c r="E75" s="1037"/>
      <c r="F75" s="653"/>
    </row>
    <row r="76" spans="2:6" x14ac:dyDescent="0.25">
      <c r="B76" s="1036">
        <f>'PT 28-AC RIESGOS Y CONTROLES'!B115</f>
        <v>0</v>
      </c>
      <c r="C76" s="1036"/>
      <c r="D76" s="1037">
        <f>'PT 28-AC RIESGOS Y CONTROLES'!C115</f>
        <v>0</v>
      </c>
      <c r="E76" s="1037"/>
      <c r="F76" s="653"/>
    </row>
    <row r="77" spans="2:6" x14ac:dyDescent="0.25">
      <c r="B77" s="1036">
        <f>'PT 28-AC RIESGOS Y CONTROLES'!B116</f>
        <v>0</v>
      </c>
      <c r="C77" s="1036"/>
      <c r="D77" s="1037">
        <f>'PT 28-AC RIESGOS Y CONTROLES'!C116</f>
        <v>0</v>
      </c>
      <c r="E77" s="1037"/>
      <c r="F77" s="653"/>
    </row>
    <row r="78" spans="2:6" x14ac:dyDescent="0.25">
      <c r="B78" s="1036">
        <f>'PT 28-AC RIESGOS Y CONTROLES'!B117</f>
        <v>0</v>
      </c>
      <c r="C78" s="1036"/>
      <c r="D78" s="1037">
        <f>'PT 28-AC RIESGOS Y CONTROLES'!C117</f>
        <v>0</v>
      </c>
      <c r="E78" s="1037"/>
      <c r="F78" s="653"/>
    </row>
    <row r="79" spans="2:6" x14ac:dyDescent="0.25">
      <c r="B79" s="1036">
        <f>'PT 28-AC RIESGOS Y CONTROLES'!B118</f>
        <v>0</v>
      </c>
      <c r="C79" s="1036"/>
      <c r="D79" s="1037">
        <f>'PT 28-AC RIESGOS Y CONTROLES'!C118</f>
        <v>0</v>
      </c>
      <c r="E79" s="1037"/>
      <c r="F79" s="653"/>
    </row>
    <row r="80" spans="2:6" hidden="1" x14ac:dyDescent="0.25">
      <c r="B80" s="1039">
        <v>0</v>
      </c>
      <c r="C80" s="1039"/>
      <c r="F80" s="664"/>
    </row>
    <row r="81" spans="2:6" hidden="1" x14ac:dyDescent="0.25">
      <c r="B81" s="1036">
        <v>0</v>
      </c>
      <c r="C81" s="1036"/>
      <c r="F81" s="653"/>
    </row>
    <row r="82" spans="2:6" hidden="1" x14ac:dyDescent="0.25">
      <c r="B82" s="1036">
        <v>0</v>
      </c>
      <c r="C82" s="1036"/>
      <c r="F82" s="653"/>
    </row>
    <row r="83" spans="2:6" hidden="1" x14ac:dyDescent="0.25">
      <c r="C83" s="191" t="s">
        <v>13</v>
      </c>
    </row>
    <row r="84" spans="2:6" hidden="1" x14ac:dyDescent="0.25"/>
  </sheetData>
  <sheetProtection formatCells="0" formatColumns="0" formatRows="0"/>
  <mergeCells count="73">
    <mergeCell ref="B76:C76"/>
    <mergeCell ref="D74:E74"/>
    <mergeCell ref="D75:E75"/>
    <mergeCell ref="D76:E76"/>
    <mergeCell ref="B82:C82"/>
    <mergeCell ref="D77:E77"/>
    <mergeCell ref="D78:E78"/>
    <mergeCell ref="D79:E79"/>
    <mergeCell ref="B74:C74"/>
    <mergeCell ref="B75:C75"/>
    <mergeCell ref="B77:C77"/>
    <mergeCell ref="B78:C78"/>
    <mergeCell ref="B79:C79"/>
    <mergeCell ref="B80:C80"/>
    <mergeCell ref="B81:C81"/>
    <mergeCell ref="D64:E64"/>
    <mergeCell ref="D65:E65"/>
    <mergeCell ref="D66:E66"/>
    <mergeCell ref="D67:E67"/>
    <mergeCell ref="D68:E68"/>
    <mergeCell ref="D69:E69"/>
    <mergeCell ref="D70:E70"/>
    <mergeCell ref="D71:E71"/>
    <mergeCell ref="D72:E72"/>
    <mergeCell ref="D73:E73"/>
    <mergeCell ref="B69:C69"/>
    <mergeCell ref="B70:C70"/>
    <mergeCell ref="B71:C71"/>
    <mergeCell ref="B72:C72"/>
    <mergeCell ref="B73:C73"/>
    <mergeCell ref="B64:C64"/>
    <mergeCell ref="B65:C65"/>
    <mergeCell ref="B66:C66"/>
    <mergeCell ref="B67:C67"/>
    <mergeCell ref="B68:C68"/>
    <mergeCell ref="A46:O47"/>
    <mergeCell ref="F49:N51"/>
    <mergeCell ref="B52:D52"/>
    <mergeCell ref="B40:C41"/>
    <mergeCell ref="D40:E40"/>
    <mergeCell ref="H40:J42"/>
    <mergeCell ref="M40:N43"/>
    <mergeCell ref="D41:E41"/>
    <mergeCell ref="B42:C43"/>
    <mergeCell ref="D42:E42"/>
    <mergeCell ref="D43:E43"/>
    <mergeCell ref="H34:J36"/>
    <mergeCell ref="M34:N36"/>
    <mergeCell ref="B39:E39"/>
    <mergeCell ref="H39:N39"/>
    <mergeCell ref="A34:E36"/>
    <mergeCell ref="N7:N8"/>
    <mergeCell ref="C5:E5"/>
    <mergeCell ref="A6:A8"/>
    <mergeCell ref="B6:B8"/>
    <mergeCell ref="C6:F6"/>
    <mergeCell ref="G6:N6"/>
    <mergeCell ref="C7:C8"/>
    <mergeCell ref="D7:D8"/>
    <mergeCell ref="E7:E8"/>
    <mergeCell ref="F7:F8"/>
    <mergeCell ref="G7:G8"/>
    <mergeCell ref="H7:H8"/>
    <mergeCell ref="I7:I8"/>
    <mergeCell ref="J7:J8"/>
    <mergeCell ref="M7:M8"/>
    <mergeCell ref="G5:N5"/>
    <mergeCell ref="A1:B3"/>
    <mergeCell ref="C1:N1"/>
    <mergeCell ref="C2:N2"/>
    <mergeCell ref="C3:N3"/>
    <mergeCell ref="C4:E4"/>
    <mergeCell ref="G4:N4"/>
  </mergeCells>
  <conditionalFormatting sqref="K8:L8 G9:M32 C9:E32">
    <cfRule type="cellIs" dxfId="95" priority="36" operator="equal">
      <formula>"ALTO"</formula>
    </cfRule>
    <cfRule type="cellIs" dxfId="94" priority="37" operator="equal">
      <formula>"MEDIO"</formula>
    </cfRule>
    <cfRule type="cellIs" dxfId="93" priority="38" operator="equal">
      <formula>"BAJO"</formula>
    </cfRule>
  </conditionalFormatting>
  <conditionalFormatting sqref="K8:L8 H9:N32 E9:E32">
    <cfRule type="cellIs" dxfId="92" priority="35" operator="equal">
      <formula>1</formula>
    </cfRule>
  </conditionalFormatting>
  <conditionalFormatting sqref="K8:L8 H9:L32">
    <cfRule type="containsText" dxfId="91" priority="30" operator="containsText" text="NO">
      <formula>NOT(ISERROR(SEARCH("NO",H8)))</formula>
    </cfRule>
    <cfRule type="containsText" dxfId="90" priority="31" operator="containsText" text="SI">
      <formula>NOT(ISERROR(SEARCH("SI",H8)))</formula>
    </cfRule>
    <cfRule type="cellIs" dxfId="89" priority="32" operator="equal">
      <formula>"Alto"</formula>
    </cfRule>
    <cfRule type="cellIs" dxfId="88" priority="33" operator="equal">
      <formula>"Medio"</formula>
    </cfRule>
    <cfRule type="cellIs" dxfId="87" priority="34" operator="equal">
      <formula>"Bajo"</formula>
    </cfRule>
  </conditionalFormatting>
  <conditionalFormatting sqref="K8:L32 N9:N32 I9:I32">
    <cfRule type="cellIs" dxfId="86" priority="28" operator="equal">
      <formula>3</formula>
    </cfRule>
    <cfRule type="cellIs" dxfId="85" priority="29" operator="equal">
      <formula>2</formula>
    </cfRule>
  </conditionalFormatting>
  <conditionalFormatting sqref="F4">
    <cfRule type="cellIs" dxfId="84" priority="27" stopIfTrue="1" operator="equal">
      <formula>"+LISTA!$K$1"</formula>
    </cfRule>
  </conditionalFormatting>
  <conditionalFormatting sqref="H35:H37 I34:I37 J35:J37 H43:J43">
    <cfRule type="cellIs" dxfId="83" priority="24" stopIfTrue="1" operator="equal">
      <formula>"MEDIO"</formula>
    </cfRule>
    <cfRule type="cellIs" dxfId="82" priority="25" operator="equal">
      <formula>"ALTO"</formula>
    </cfRule>
    <cfRule type="cellIs" dxfId="81" priority="26" operator="equal">
      <formula>"Bajo"</formula>
    </cfRule>
  </conditionalFormatting>
  <conditionalFormatting sqref="H34:J37 H43:J43 H40">
    <cfRule type="containsText" dxfId="80" priority="21" operator="containsText" text="ALTO">
      <formula>NOT(ISERROR(SEARCH("ALTO",H34)))</formula>
    </cfRule>
    <cfRule type="containsText" dxfId="79" priority="22" operator="containsText" text="MEDIO">
      <formula>NOT(ISERROR(SEARCH("MEDIO",H34)))</formula>
    </cfRule>
    <cfRule type="containsText" dxfId="78" priority="23" operator="containsText" text="BAJO">
      <formula>NOT(ISERROR(SEARCH("BAJO",H34)))</formula>
    </cfRule>
  </conditionalFormatting>
  <conditionalFormatting sqref="C1">
    <cfRule type="colorScale" priority="39">
      <colorScale>
        <cfvo type="min"/>
        <cfvo type="max"/>
        <color rgb="FF63BE7B"/>
        <color rgb="FFFCFCFF"/>
      </colorScale>
    </cfRule>
  </conditionalFormatting>
  <conditionalFormatting sqref="C2:C3">
    <cfRule type="colorScale" priority="20">
      <colorScale>
        <cfvo type="min"/>
        <cfvo type="max"/>
        <color rgb="FF63BE7B"/>
        <color rgb="FFFCFCFF"/>
      </colorScale>
    </cfRule>
  </conditionalFormatting>
  <conditionalFormatting sqref="D40:E40">
    <cfRule type="containsText" dxfId="77" priority="16" operator="containsText" text="Bajo">
      <formula>NOT(ISERROR(SEARCH("Bajo",D40)))</formula>
    </cfRule>
    <cfRule type="containsText" dxfId="76" priority="17" operator="containsText" text="Medio">
      <formula>NOT(ISERROR(SEARCH("Medio",D40)))</formula>
    </cfRule>
    <cfRule type="containsText" dxfId="75" priority="18" operator="containsText" text="Alto-Crítico">
      <formula>NOT(ISERROR(SEARCH("Alto-Crítico",D40)))</formula>
    </cfRule>
    <cfRule type="containsText" dxfId="74" priority="19" operator="containsText" text="Alto-Crítico">
      <formula>NOT(ISERROR(SEARCH("Alto-Crítico",D40)))</formula>
    </cfRule>
  </conditionalFormatting>
  <conditionalFormatting sqref="D41:E41">
    <cfRule type="cellIs" dxfId="73" priority="11" operator="equal">
      <formula>1</formula>
    </cfRule>
    <cfRule type="cellIs" dxfId="72" priority="12" operator="equal">
      <formula>2</formula>
    </cfRule>
    <cfRule type="cellIs" dxfId="71" priority="13" operator="equal">
      <formula>2</formula>
    </cfRule>
    <cfRule type="cellIs" dxfId="70" priority="14" operator="equal">
      <formula>3</formula>
    </cfRule>
    <cfRule type="containsText" dxfId="69" priority="15" operator="containsText" text="3,00">
      <formula>NOT(ISERROR(SEARCH("3,00",D41)))</formula>
    </cfRule>
  </conditionalFormatting>
  <conditionalFormatting sqref="D43:E43">
    <cfRule type="cellIs" dxfId="68" priority="6" operator="between">
      <formula>2.000000001</formula>
      <formula>3</formula>
    </cfRule>
    <cfRule type="cellIs" dxfId="67" priority="7" operator="between">
      <formula>1.6</formula>
      <formula>2</formula>
    </cfRule>
    <cfRule type="cellIs" dxfId="66" priority="8" operator="between">
      <formula>1.6</formula>
      <formula>1.9999999999</formula>
    </cfRule>
    <cfRule type="cellIs" dxfId="65" priority="9" operator="between">
      <formula>1.6</formula>
      <formula>2.0999999</formula>
    </cfRule>
    <cfRule type="cellIs" dxfId="64" priority="10" operator="between">
      <formula>1</formula>
      <formula>1.59999999</formula>
    </cfRule>
  </conditionalFormatting>
  <conditionalFormatting sqref="D42:E42">
    <cfRule type="containsText" dxfId="63" priority="1" operator="containsText" text="ALTO">
      <formula>NOT(ISERROR(SEARCH("ALTO",D42)))</formula>
    </cfRule>
    <cfRule type="containsText" dxfId="62" priority="2" operator="containsText" text="Bajo">
      <formula>NOT(ISERROR(SEARCH("Bajo",D42)))</formula>
    </cfRule>
    <cfRule type="containsText" dxfId="61" priority="3" operator="containsText" text="Medio">
      <formula>NOT(ISERROR(SEARCH("Medio",D42)))</formula>
    </cfRule>
    <cfRule type="containsText" dxfId="60" priority="4" operator="containsText" text="Alto-Crítico">
      <formula>NOT(ISERROR(SEARCH("Alto-Crítico",D42)))</formula>
    </cfRule>
    <cfRule type="containsText" dxfId="59" priority="5" operator="containsText" text="Alto-Crítico">
      <formula>NOT(ISERROR(SEARCH("Alto-Crítico",D42)))</formula>
    </cfRule>
  </conditionalFormatting>
  <dataValidations count="4">
    <dataValidation type="list" allowBlank="1" showInputMessage="1" showErrorMessage="1" sqref="D21:D32 D8">
      <formula1>RIESGO</formula1>
    </dataValidation>
    <dataValidation type="list" allowBlank="1" showInputMessage="1" showErrorMessage="1" sqref="J8 H8">
      <formula1>RESPUESTA</formula1>
    </dataValidation>
    <dataValidation type="list" allowBlank="1" showInputMessage="1" showErrorMessage="1" sqref="C10:C32 D10:D20 G9:G32 M9:M32">
      <formula1>"Bajo,Medio,Alto"</formula1>
    </dataValidation>
    <dataValidation type="list" allowBlank="1" showInputMessage="1" showErrorMessage="1" sqref="H9:J32">
      <formula1>"SI,NO"</formula1>
    </dataValidation>
  </dataValidations>
  <pageMargins left="0.70866141732283472" right="0.70866141732283472" top="0.74803149606299213" bottom="0.74803149606299213" header="0.31496062992125984" footer="0.31496062992125984"/>
  <pageSetup scale="51" orientation="landscape"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39</vt:i4>
      </vt:variant>
    </vt:vector>
  </HeadingPairs>
  <TitlesOfParts>
    <vt:vector size="59" baseType="lpstr">
      <vt:lpstr>PT 23-AC PRUEBA DE RECORRIDO</vt:lpstr>
      <vt:lpstr>PT 24- COMPONENTES CONTROL INT.</vt:lpstr>
      <vt:lpstr>PT 28-AC RIESGOS Y CONTROLES</vt:lpstr>
      <vt:lpstr>Hoja1</vt:lpstr>
      <vt:lpstr>PT 24-AC HOJA DE RESULTADOS</vt:lpstr>
      <vt:lpstr>PT 02 Criterios competencias </vt:lpstr>
      <vt:lpstr>PT 02 Calif. Competencias (2)</vt:lpstr>
      <vt:lpstr>PT 02 Calif. Competencias</vt:lpstr>
      <vt:lpstr>PT 02 RIESGOS DE AUDITORÍA</vt:lpstr>
      <vt:lpstr>PT 25 MATERIALIDAD </vt:lpstr>
      <vt:lpstr>PT 25 INCORRECCIONES </vt:lpstr>
      <vt:lpstr>MODELO 05-PF PROGRAMA</vt:lpstr>
      <vt:lpstr>Ref. - Marcas de Auditoría</vt:lpstr>
      <vt:lpstr>Factores de riesgo</vt:lpstr>
      <vt:lpstr>INSTRUCTIVO Anexo 13</vt:lpstr>
      <vt:lpstr>INSTRUCTIVO Anexo 14</vt:lpstr>
      <vt:lpstr> RIESGOS Y CONTROLES</vt:lpstr>
      <vt:lpstr>CONTROL</vt:lpstr>
      <vt:lpstr>INSTRUCTIVO Anexo 15</vt:lpstr>
      <vt:lpstr>LISTA</vt:lpstr>
      <vt:lpstr>'PT 28-AC RIESGOS Y CONTROLES'!_Toc15571170</vt:lpstr>
      <vt:lpstr>ALTO</vt:lpstr>
      <vt:lpstr>'PT 02 RIESGOS DE AUDITORÍA'!Área_de_impresión</vt:lpstr>
      <vt:lpstr>'PT 28-AC RIESGOS Y CONTROLES'!Área_de_impresión</vt:lpstr>
      <vt:lpstr>BAJO</vt:lpstr>
      <vt:lpstr>CALIFICACION_1</vt:lpstr>
      <vt:lpstr>CALIFICACION_2</vt:lpstr>
      <vt:lpstr>CALIFICACION_3</vt:lpstr>
      <vt:lpstr>Clase</vt:lpstr>
      <vt:lpstr>CONDICIONES</vt:lpstr>
      <vt:lpstr>Controles</vt:lpstr>
      <vt:lpstr>Cr´tico</vt:lpstr>
      <vt:lpstr>CRÍTICO</vt:lpstr>
      <vt:lpstr>Documentación</vt:lpstr>
      <vt:lpstr>EVIDENCIA</vt:lpstr>
      <vt:lpstr>Factores_de_riesgo</vt:lpstr>
      <vt:lpstr>FRECUENCIA</vt:lpstr>
      <vt:lpstr>Gestión_Financiera</vt:lpstr>
      <vt:lpstr>Gestión_Financiera_y_Contable</vt:lpstr>
      <vt:lpstr>Gestión_Presupuestal</vt:lpstr>
      <vt:lpstr>Gestión_Presupuestal_Contractual_y_del_Gasto</vt:lpstr>
      <vt:lpstr>HALLAZGO_AUDITORIA_ANTERIOR</vt:lpstr>
      <vt:lpstr>IMPACTO</vt:lpstr>
      <vt:lpstr>Impacto_1</vt:lpstr>
      <vt:lpstr>INCORRECCIONES</vt:lpstr>
      <vt:lpstr>macroproceso_final</vt:lpstr>
      <vt:lpstr>Macroprocesos</vt:lpstr>
      <vt:lpstr>MEDIO</vt:lpstr>
      <vt:lpstr>NATURALEZA</vt:lpstr>
      <vt:lpstr>NO</vt:lpstr>
      <vt:lpstr>OBJETIVO</vt:lpstr>
      <vt:lpstr>OPCIONES</vt:lpstr>
      <vt:lpstr>PROCESOS</vt:lpstr>
      <vt:lpstr>Segregación</vt:lpstr>
      <vt:lpstr>Segregación2</vt:lpstr>
      <vt:lpstr>sele</vt:lpstr>
      <vt:lpstr>SI</vt:lpstr>
      <vt:lpstr>Tipo_1</vt:lpstr>
      <vt:lpstr>Tipoo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 tecnico AGR</dc:creator>
  <cp:lastModifiedBy>TESORERIA</cp:lastModifiedBy>
  <cp:lastPrinted>2023-01-23T12:55:28Z</cp:lastPrinted>
  <dcterms:created xsi:type="dcterms:W3CDTF">2016-03-10T13:03:45Z</dcterms:created>
  <dcterms:modified xsi:type="dcterms:W3CDTF">2023-11-08T14:38:08Z</dcterms:modified>
</cp:coreProperties>
</file>